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\Desktop\"/>
    </mc:Choice>
  </mc:AlternateContent>
  <xr:revisionPtr revIDLastSave="0" documentId="8_{B140A0E8-E3FE-482C-9B30-2D09F304522D}" xr6:coauthVersionLast="47" xr6:coauthVersionMax="47" xr10:uidLastSave="{00000000-0000-0000-0000-000000000000}"/>
  <bookViews>
    <workbookView xWindow="-108" yWindow="-108" windowWidth="23256" windowHeight="12456" xr2:uid="{578376E6-598D-474A-9C27-21C430FD6B6C}"/>
  </bookViews>
  <sheets>
    <sheet name="露出絶縁2k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I29" i="1" s="1"/>
  <c r="L29" i="1" s="1"/>
  <c r="G23" i="1"/>
  <c r="I23" i="1" s="1"/>
  <c r="L23" i="1" s="1"/>
  <c r="G21" i="1"/>
  <c r="I21" i="1" s="1"/>
  <c r="L21" i="1" s="1"/>
  <c r="G19" i="1"/>
  <c r="G12" i="1"/>
  <c r="G17" i="1" s="1"/>
  <c r="I17" i="1" s="1"/>
  <c r="L17" i="1" s="1"/>
  <c r="G10" i="1"/>
  <c r="G26" i="1" l="1"/>
  <c r="I26" i="1" s="1"/>
  <c r="G27" i="1"/>
  <c r="I27" i="1" s="1"/>
  <c r="G28" i="1"/>
  <c r="I28" i="1" s="1"/>
  <c r="L28" i="1" s="1"/>
  <c r="G22" i="1"/>
  <c r="I22" i="1" s="1"/>
  <c r="L22" i="1" s="1"/>
  <c r="G18" i="1"/>
  <c r="G24" i="1"/>
  <c r="I24" i="1" s="1"/>
  <c r="L24" i="1" s="1"/>
  <c r="H25" i="1"/>
  <c r="I25" i="1" s="1"/>
  <c r="L25" i="1" s="1"/>
  <c r="G16" i="1"/>
  <c r="G20" i="1" l="1"/>
  <c r="I20" i="1" s="1"/>
  <c r="L20" i="1" s="1"/>
  <c r="I18" i="1"/>
  <c r="L18" i="1" s="1"/>
  <c r="L30" i="1" s="1"/>
  <c r="L31" i="1" s="1"/>
</calcChain>
</file>

<file path=xl/sharedStrings.xml><?xml version="1.0" encoding="utf-8"?>
<sst xmlns="http://schemas.openxmlformats.org/spreadsheetml/2006/main" count="113" uniqueCount="88">
  <si>
    <t>露出ナルファルト塗膜シート防水絶縁工法　2kg塗布仕様　　材料数量計算書</t>
    <rPh sb="0" eb="2">
      <t>ロシュツ</t>
    </rPh>
    <rPh sb="8" eb="10">
      <t>トマク</t>
    </rPh>
    <rPh sb="13" eb="15">
      <t>ボウスイ</t>
    </rPh>
    <rPh sb="15" eb="17">
      <t>ゼツエン</t>
    </rPh>
    <rPh sb="17" eb="19">
      <t>コウホウ</t>
    </rPh>
    <rPh sb="23" eb="25">
      <t>トフ</t>
    </rPh>
    <rPh sb="25" eb="27">
      <t>シヨウ</t>
    </rPh>
    <rPh sb="29" eb="31">
      <t>ザイリョウ</t>
    </rPh>
    <rPh sb="31" eb="33">
      <t>スウリョウ</t>
    </rPh>
    <rPh sb="33" eb="36">
      <t>ケイサンショ</t>
    </rPh>
    <phoneticPr fontId="2"/>
  </si>
  <si>
    <t>NWW-X01-TP, -TS,-SP,-SS,-HP,-HS,-SH</t>
    <phoneticPr fontId="2"/>
  </si>
  <si>
    <t>1）</t>
    <phoneticPr fontId="2"/>
  </si>
  <si>
    <t>施工数量</t>
    <rPh sb="0" eb="2">
      <t>セコウ</t>
    </rPh>
    <rPh sb="2" eb="4">
      <t>スウリョウ</t>
    </rPh>
    <phoneticPr fontId="2"/>
  </si>
  <si>
    <t>（Ⅰ欄色地枠に施工数量を入力してください）</t>
    <rPh sb="2" eb="3">
      <t>ラン</t>
    </rPh>
    <rPh sb="3" eb="4">
      <t>イロ</t>
    </rPh>
    <rPh sb="4" eb="5">
      <t>ジ</t>
    </rPh>
    <rPh sb="5" eb="6">
      <t>ワク</t>
    </rPh>
    <rPh sb="7" eb="9">
      <t>セコウ</t>
    </rPh>
    <rPh sb="9" eb="11">
      <t>スウリョウ</t>
    </rPh>
    <rPh sb="12" eb="14">
      <t>ニュウリョク</t>
    </rPh>
    <phoneticPr fontId="2"/>
  </si>
  <si>
    <t>Ⅰ欄</t>
    <rPh sb="1" eb="2">
      <t>ラン</t>
    </rPh>
    <phoneticPr fontId="2"/>
  </si>
  <si>
    <t>床</t>
    <rPh sb="0" eb="1">
      <t>ユカ</t>
    </rPh>
    <phoneticPr fontId="2"/>
  </si>
  <si>
    <t>①</t>
    <phoneticPr fontId="2"/>
  </si>
  <si>
    <t>㎡</t>
    <phoneticPr fontId="2"/>
  </si>
  <si>
    <t>立上り</t>
    <rPh sb="0" eb="2">
      <t>タチアガ</t>
    </rPh>
    <phoneticPr fontId="2"/>
  </si>
  <si>
    <t>②</t>
    <phoneticPr fontId="2"/>
  </si>
  <si>
    <t>　　立上り　高さ</t>
    <rPh sb="2" eb="4">
      <t>タチアガ</t>
    </rPh>
    <rPh sb="6" eb="7">
      <t>タカ</t>
    </rPh>
    <phoneticPr fontId="2"/>
  </si>
  <si>
    <t>ｍ</t>
    <phoneticPr fontId="2"/>
  </si>
  <si>
    <t>　　立上り　長さ</t>
    <rPh sb="2" eb="4">
      <t>タチアガ</t>
    </rPh>
    <rPh sb="6" eb="7">
      <t>ナガ</t>
    </rPh>
    <phoneticPr fontId="2"/>
  </si>
  <si>
    <t>笠木天端</t>
    <rPh sb="0" eb="2">
      <t>カサギ</t>
    </rPh>
    <rPh sb="2" eb="3">
      <t>テン</t>
    </rPh>
    <rPh sb="3" eb="4">
      <t>タン</t>
    </rPh>
    <phoneticPr fontId="2"/>
  </si>
  <si>
    <t>③</t>
    <phoneticPr fontId="2"/>
  </si>
  <si>
    <t>総施工数量</t>
    <rPh sb="0" eb="1">
      <t>ソウ</t>
    </rPh>
    <rPh sb="1" eb="3">
      <t>セコウ</t>
    </rPh>
    <rPh sb="3" eb="5">
      <t>スウリョウ</t>
    </rPh>
    <phoneticPr fontId="2"/>
  </si>
  <si>
    <t>①＋②+③</t>
    <phoneticPr fontId="2"/>
  </si>
  <si>
    <t>2）</t>
    <phoneticPr fontId="2"/>
  </si>
  <si>
    <t>材料計算</t>
    <rPh sb="0" eb="2">
      <t>ザイリョウ</t>
    </rPh>
    <rPh sb="2" eb="4">
      <t>ケイサン</t>
    </rPh>
    <phoneticPr fontId="2"/>
  </si>
  <si>
    <t>（Ⅱ欄の材料数量を発注してください）</t>
    <rPh sb="2" eb="3">
      <t>ラン</t>
    </rPh>
    <rPh sb="4" eb="6">
      <t>ザイリョウ</t>
    </rPh>
    <rPh sb="6" eb="8">
      <t>スウリョウ</t>
    </rPh>
    <rPh sb="9" eb="11">
      <t>ハッチュウ</t>
    </rPh>
    <phoneticPr fontId="2"/>
  </si>
  <si>
    <t>軽歩行仕上げ</t>
    <rPh sb="0" eb="1">
      <t>ケイ</t>
    </rPh>
    <rPh sb="1" eb="3">
      <t>ホコウ</t>
    </rPh>
    <rPh sb="3" eb="5">
      <t>シア</t>
    </rPh>
    <phoneticPr fontId="2"/>
  </si>
  <si>
    <t>非歩行仕上げ</t>
    <rPh sb="0" eb="1">
      <t>ヒ</t>
    </rPh>
    <rPh sb="1" eb="3">
      <t>ホコウ</t>
    </rPh>
    <rPh sb="3" eb="5">
      <t>シア</t>
    </rPh>
    <phoneticPr fontId="2"/>
  </si>
  <si>
    <t>Ⅱ欄</t>
    <rPh sb="1" eb="2">
      <t>ラン</t>
    </rPh>
    <phoneticPr fontId="2"/>
  </si>
  <si>
    <t>分類</t>
    <rPh sb="0" eb="2">
      <t>ブンルイ</t>
    </rPh>
    <phoneticPr fontId="2"/>
  </si>
  <si>
    <t>種類</t>
    <rPh sb="0" eb="2">
      <t>シュルイ</t>
    </rPh>
    <phoneticPr fontId="2"/>
  </si>
  <si>
    <t>使用材料</t>
    <rPh sb="0" eb="2">
      <t>シヨウ</t>
    </rPh>
    <rPh sb="2" eb="4">
      <t>ザイリョウ</t>
    </rPh>
    <phoneticPr fontId="2"/>
  </si>
  <si>
    <t>荷姿</t>
    <rPh sb="0" eb="1">
      <t>ニ</t>
    </rPh>
    <rPh sb="1" eb="2">
      <t>スガタ</t>
    </rPh>
    <phoneticPr fontId="2"/>
  </si>
  <si>
    <t>概算発注数量</t>
    <rPh sb="0" eb="2">
      <t>ガイサン</t>
    </rPh>
    <rPh sb="2" eb="4">
      <t>ハッチュウ</t>
    </rPh>
    <rPh sb="4" eb="6">
      <t>スウリョウ</t>
    </rPh>
    <phoneticPr fontId="2"/>
  </si>
  <si>
    <t>使用量</t>
    <rPh sb="0" eb="3">
      <t>シヨウリョウ</t>
    </rPh>
    <phoneticPr fontId="2"/>
  </si>
  <si>
    <t>仕切単価</t>
    <rPh sb="0" eb="2">
      <t>シキ</t>
    </rPh>
    <rPh sb="2" eb="4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</si>
  <si>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</si>
  <si>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</si>
  <si>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ﾌﾟﾗｲﾏｰ</t>
    <phoneticPr fontId="2"/>
  </si>
  <si>
    <t>ナルファルトプライマー</t>
    <phoneticPr fontId="2"/>
  </si>
  <si>
    <t>2kg　（WPに同梱）</t>
    <rPh sb="8" eb="10">
      <t>ドウコン</t>
    </rPh>
    <phoneticPr fontId="2"/>
  </si>
  <si>
    <t>缶</t>
    <rPh sb="0" eb="1">
      <t>カン</t>
    </rPh>
    <phoneticPr fontId="2"/>
  </si>
  <si>
    <t>手配無用</t>
    <rPh sb="0" eb="2">
      <t>テハイ</t>
    </rPh>
    <rPh sb="2" eb="4">
      <t>ムヨウ</t>
    </rPh>
    <phoneticPr fontId="2"/>
  </si>
  <si>
    <t>0.2kg/㎡</t>
    <phoneticPr fontId="2"/>
  </si>
  <si>
    <t>算入不要</t>
    <rPh sb="0" eb="2">
      <t>サンニュウ</t>
    </rPh>
    <rPh sb="2" eb="4">
      <t>フヨウ</t>
    </rPh>
    <phoneticPr fontId="2"/>
  </si>
  <si>
    <t>どちらか選択</t>
    <rPh sb="4" eb="6">
      <t>センタク</t>
    </rPh>
    <phoneticPr fontId="2"/>
  </si>
  <si>
    <t>10kg缶　(別売り）</t>
    <rPh sb="4" eb="5">
      <t>カン</t>
    </rPh>
    <rPh sb="7" eb="8">
      <t>ベツ</t>
    </rPh>
    <rPh sb="8" eb="9">
      <t>ウ</t>
    </rPh>
    <phoneticPr fontId="2"/>
  </si>
  <si>
    <t>防水材料</t>
    <rPh sb="0" eb="2">
      <t>ボウスイ</t>
    </rPh>
    <rPh sb="2" eb="4">
      <t>ザイリョウ</t>
    </rPh>
    <phoneticPr fontId="2"/>
  </si>
  <si>
    <t>ナルファルトWP</t>
    <phoneticPr fontId="2"/>
  </si>
  <si>
    <t>18kgﾎﾟﾘﾍﾟｰﾙ缶</t>
    <rPh sb="11" eb="12">
      <t>カン</t>
    </rPh>
    <phoneticPr fontId="2"/>
  </si>
  <si>
    <t>2 kg/㎡</t>
    <phoneticPr fontId="2"/>
  </si>
  <si>
    <t>増張り用防水材</t>
    <rPh sb="0" eb="1">
      <t>マ</t>
    </rPh>
    <rPh sb="1" eb="2">
      <t>ハ</t>
    </rPh>
    <rPh sb="3" eb="4">
      <t>ヨウ</t>
    </rPh>
    <rPh sb="4" eb="6">
      <t>ボウスイ</t>
    </rPh>
    <rPh sb="6" eb="7">
      <t>ザイ</t>
    </rPh>
    <phoneticPr fontId="2"/>
  </si>
  <si>
    <t>0.2kg/m</t>
    <phoneticPr fontId="2"/>
  </si>
  <si>
    <t>(荷姿23kgの場合）</t>
    <rPh sb="1" eb="2">
      <t>ニ</t>
    </rPh>
    <rPh sb="2" eb="3">
      <t>スガタ</t>
    </rPh>
    <rPh sb="8" eb="10">
      <t>バアイ</t>
    </rPh>
    <phoneticPr fontId="2"/>
  </si>
  <si>
    <t>23kgﾎﾟﾘﾍﾟｰﾙ缶</t>
    <rPh sb="11" eb="12">
      <t>カン</t>
    </rPh>
    <phoneticPr fontId="2"/>
  </si>
  <si>
    <t>膨れ防止材</t>
    <rPh sb="0" eb="1">
      <t>フク</t>
    </rPh>
    <rPh sb="2" eb="4">
      <t>ボウシ</t>
    </rPh>
    <rPh sb="4" eb="5">
      <t>ザイ</t>
    </rPh>
    <phoneticPr fontId="2"/>
  </si>
  <si>
    <t>ナルブリッドB</t>
    <phoneticPr fontId="2"/>
  </si>
  <si>
    <t>15kgﾎﾟﾘﾍﾟｰﾙ缶</t>
    <rPh sb="11" eb="12">
      <t>カン</t>
    </rPh>
    <phoneticPr fontId="2"/>
  </si>
  <si>
    <t>0.8kg/㎡</t>
    <phoneticPr fontId="2"/>
  </si>
  <si>
    <t>笠木天端･床</t>
    <rPh sb="0" eb="2">
      <t>カサギ</t>
    </rPh>
    <rPh sb="2" eb="3">
      <t>テン</t>
    </rPh>
    <rPh sb="3" eb="4">
      <t>タン</t>
    </rPh>
    <rPh sb="5" eb="6">
      <t>ユカ</t>
    </rPh>
    <phoneticPr fontId="2"/>
  </si>
  <si>
    <t>補強布</t>
    <rPh sb="0" eb="2">
      <t>ホキョウ</t>
    </rPh>
    <rPh sb="2" eb="3">
      <t>フ</t>
    </rPh>
    <phoneticPr fontId="2"/>
  </si>
  <si>
    <t>不織布　　W1050</t>
    <rPh sb="0" eb="1">
      <t>フ</t>
    </rPh>
    <rPh sb="1" eb="2">
      <t>ショク</t>
    </rPh>
    <rPh sb="2" eb="3">
      <t>フ</t>
    </rPh>
    <phoneticPr fontId="2"/>
  </si>
  <si>
    <t>100ｍ巻</t>
    <rPh sb="4" eb="5">
      <t>マ</t>
    </rPh>
    <phoneticPr fontId="2"/>
  </si>
  <si>
    <t>巻</t>
    <rPh sb="0" eb="1">
      <t>マ</t>
    </rPh>
    <phoneticPr fontId="2"/>
  </si>
  <si>
    <t>1.1㎡／㎡</t>
    <phoneticPr fontId="2"/>
  </si>
  <si>
    <t>増張り用補強布</t>
    <rPh sb="0" eb="1">
      <t>マ</t>
    </rPh>
    <rPh sb="1" eb="2">
      <t>ハ</t>
    </rPh>
    <rPh sb="3" eb="4">
      <t>ヨウ</t>
    </rPh>
    <rPh sb="4" eb="6">
      <t>ホキョウ</t>
    </rPh>
    <rPh sb="6" eb="7">
      <t>フ</t>
    </rPh>
    <phoneticPr fontId="2"/>
  </si>
  <si>
    <t>不織布　　W200</t>
    <rPh sb="0" eb="1">
      <t>フ</t>
    </rPh>
    <rPh sb="1" eb="2">
      <t>ショク</t>
    </rPh>
    <rPh sb="2" eb="3">
      <t>フ</t>
    </rPh>
    <phoneticPr fontId="2"/>
  </si>
  <si>
    <t>1.1ｍ/ｍ</t>
    <phoneticPr fontId="2"/>
  </si>
  <si>
    <t>露出仕上げ材</t>
    <rPh sb="0" eb="2">
      <t>ロシュツ</t>
    </rPh>
    <rPh sb="2" eb="4">
      <t>シア</t>
    </rPh>
    <rPh sb="5" eb="6">
      <t>ザイ</t>
    </rPh>
    <phoneticPr fontId="2"/>
  </si>
  <si>
    <t>通常　軽歩行</t>
    <rPh sb="0" eb="2">
      <t>ツウジョウ</t>
    </rPh>
    <rPh sb="3" eb="4">
      <t>ケイ</t>
    </rPh>
    <rPh sb="4" eb="6">
      <t>ホコウ</t>
    </rPh>
    <phoneticPr fontId="2"/>
  </si>
  <si>
    <t>ナルファルトトップS</t>
    <phoneticPr fontId="2"/>
  </si>
  <si>
    <t>20kg石油缶</t>
    <rPh sb="4" eb="6">
      <t>セキユ</t>
    </rPh>
    <rPh sb="6" eb="7">
      <t>カン</t>
    </rPh>
    <phoneticPr fontId="2"/>
  </si>
  <si>
    <t>※　1kg/㎡</t>
    <phoneticPr fontId="2"/>
  </si>
  <si>
    <t>いずれかを選択</t>
    <rPh sb="5" eb="7">
      <t>センタク</t>
    </rPh>
    <phoneticPr fontId="2"/>
  </si>
  <si>
    <t>通常　非歩行</t>
    <rPh sb="0" eb="2">
      <t>ツウジョウ</t>
    </rPh>
    <rPh sb="3" eb="4">
      <t>ヒ</t>
    </rPh>
    <rPh sb="4" eb="6">
      <t>ホコウ</t>
    </rPh>
    <phoneticPr fontId="2"/>
  </si>
  <si>
    <t>ナルファルトトップP</t>
    <phoneticPr fontId="2"/>
  </si>
  <si>
    <t>15kg石油缶</t>
    <rPh sb="4" eb="6">
      <t>セキユ</t>
    </rPh>
    <rPh sb="6" eb="7">
      <t>カン</t>
    </rPh>
    <phoneticPr fontId="2"/>
  </si>
  <si>
    <t>※0.3ｋｇ/㎡</t>
    <phoneticPr fontId="2"/>
  </si>
  <si>
    <t>高耐久Pトップ</t>
    <rPh sb="0" eb="1">
      <t>コウ</t>
    </rPh>
    <rPh sb="1" eb="3">
      <t>タイキュウ</t>
    </rPh>
    <phoneticPr fontId="2"/>
  </si>
  <si>
    <t>ﾅﾙﾌｧﾙﾄﾄｯﾌﾟ_ﾊｰﾄﾞP</t>
    <phoneticPr fontId="2"/>
  </si>
  <si>
    <t>※0.5ｋｇ/㎡</t>
    <phoneticPr fontId="2"/>
  </si>
  <si>
    <t>高耐久Sトップ</t>
    <rPh sb="0" eb="1">
      <t>コウ</t>
    </rPh>
    <rPh sb="1" eb="3">
      <t>タイキュウ</t>
    </rPh>
    <phoneticPr fontId="2"/>
  </si>
  <si>
    <t>ﾅﾙﾌｧﾙﾄﾄｯﾌﾟ_ﾊｰﾄﾞS</t>
    <phoneticPr fontId="2"/>
  </si>
  <si>
    <t>※0.8ｋｇ/㎡</t>
    <phoneticPr fontId="2"/>
  </si>
  <si>
    <t>遮熱トップ　軽歩行</t>
    <rPh sb="0" eb="1">
      <t>シャ</t>
    </rPh>
    <rPh sb="1" eb="2">
      <t>ネツ</t>
    </rPh>
    <rPh sb="6" eb="7">
      <t>ケイ</t>
    </rPh>
    <rPh sb="7" eb="9">
      <t>ホコウ</t>
    </rPh>
    <phoneticPr fontId="2"/>
  </si>
  <si>
    <t>ナルファルトトップー遮熱S</t>
    <rPh sb="10" eb="11">
      <t>シャ</t>
    </rPh>
    <rPh sb="11" eb="12">
      <t>ネツ</t>
    </rPh>
    <phoneticPr fontId="2"/>
  </si>
  <si>
    <t>遮熱トップ　非歩行</t>
    <rPh sb="0" eb="1">
      <t>シャ</t>
    </rPh>
    <rPh sb="1" eb="2">
      <t>ネツ</t>
    </rPh>
    <rPh sb="6" eb="7">
      <t>ヒ</t>
    </rPh>
    <rPh sb="7" eb="9">
      <t>ホコウ</t>
    </rPh>
    <phoneticPr fontId="2"/>
  </si>
  <si>
    <t>ナルファルトトップー遮熱P</t>
    <rPh sb="10" eb="11">
      <t>シャ</t>
    </rPh>
    <rPh sb="11" eb="12">
      <t>ネツ</t>
    </rPh>
    <phoneticPr fontId="2"/>
  </si>
  <si>
    <t>※露出仕上げ材は、通常か遮熱か、軽歩行か非歩行か　どちらか一つを選択してください。</t>
    <rPh sb="1" eb="3">
      <t>ロシュツ</t>
    </rPh>
    <rPh sb="3" eb="5">
      <t>シア</t>
    </rPh>
    <rPh sb="6" eb="7">
      <t>ザイ</t>
    </rPh>
    <rPh sb="9" eb="11">
      <t>ツウジョウ</t>
    </rPh>
    <rPh sb="12" eb="13">
      <t>シャ</t>
    </rPh>
    <rPh sb="13" eb="14">
      <t>ネツ</t>
    </rPh>
    <rPh sb="16" eb="17">
      <t>ケイ</t>
    </rPh>
    <rPh sb="17" eb="19">
      <t>ホコウ</t>
    </rPh>
    <rPh sb="20" eb="21">
      <t>ヒ</t>
    </rPh>
    <rPh sb="21" eb="23">
      <t>ホコウ</t>
    </rPh>
    <rPh sb="29" eb="30">
      <t>ヒト</t>
    </rPh>
    <rPh sb="32" eb="34">
      <t>センタク</t>
    </rPh>
    <phoneticPr fontId="2"/>
  </si>
  <si>
    <t>材料費計</t>
    <rPh sb="0" eb="3">
      <t>ザイリョウヒ</t>
    </rPh>
    <rPh sb="3" eb="4">
      <t>ケイ</t>
    </rPh>
    <phoneticPr fontId="2"/>
  </si>
  <si>
    <t>積算は概算です。　施工に当たっては不足分は追加手配してください。</t>
    <rPh sb="0" eb="2">
      <t>セキサン</t>
    </rPh>
    <rPh sb="3" eb="5">
      <t>ガイサン</t>
    </rPh>
    <rPh sb="9" eb="11">
      <t>セコウ</t>
    </rPh>
    <rPh sb="12" eb="13">
      <t>ア</t>
    </rPh>
    <rPh sb="17" eb="19">
      <t>フソク</t>
    </rPh>
    <rPh sb="19" eb="20">
      <t>ブン</t>
    </rPh>
    <rPh sb="21" eb="23">
      <t>ツイカ</t>
    </rPh>
    <rPh sb="23" eb="25">
      <t>テハイ</t>
    </rPh>
    <phoneticPr fontId="2"/>
  </si>
  <si>
    <t>材料単価</t>
    <rPh sb="0" eb="2">
      <t>ザイリョウ</t>
    </rPh>
    <rPh sb="2" eb="4">
      <t>タンカ</t>
    </rPh>
    <phoneticPr fontId="2"/>
  </si>
  <si>
    <t>円/㎡</t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</si>
</sst>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38" fontId="6" fillId="5" borderId="4" xfId="1" applyFont="1" applyFill="1" applyBorder="1" applyAlignment="1">
      <alignment horizontal="center" vertical="center"/>
    </xf>
    <xf numFmtId="38" fontId="1" fillId="5" borderId="8" xfId="1" applyFont="1" applyFill="1" applyBorder="1" applyAlignment="1">
      <alignment horizontal="center" vertical="center"/>
    </xf>
    <xf numFmtId="38" fontId="6" fillId="5" borderId="8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38" fontId="8" fillId="4" borderId="4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1" fillId="4" borderId="8" xfId="1" applyFont="1" applyFill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38" fontId="1" fillId="4" borderId="9" xfId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38" fontId="9" fillId="4" borderId="4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3" fillId="3" borderId="1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5" borderId="3" xfId="0" applyNumberFormat="1" applyFill="1" applyBorder="1" applyAlignment="1">
      <alignment vertical="center"/>
    </xf>
    <xf numFmtId="177" fontId="0" fillId="5" borderId="2" xfId="0" applyNumberFormat="1" applyFill="1" applyBorder="1" applyAlignment="1">
      <alignment vertical="center"/>
    </xf>
    <xf numFmtId="177" fontId="0" fillId="0" borderId="3" xfId="0" applyNumberForma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8" fontId="1" fillId="0" borderId="2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343E0-02EF-4C6F-BDDA-47EACD674AC5}">
  <dimension ref="A4:M31"/>
  <sheetViews>
    <sheetView tabSelected="1" topLeftCell="A10" workbookViewId="0">
      <selection activeCell="H25" sqref="H25"/>
    </sheetView>
  </sheetViews>
  <sheetFormatPr defaultColWidth="9" defaultRowHeight="13.2" x14ac:dyDescent="0.2"/>
  <cols>
    <col min="1" max="1" width="2.6640625" style="1" customWidth="1"/>
    <col min="2" max="2" width="14.109375" style="1" customWidth="1"/>
    <col min="3" max="3" width="17.88671875" style="1" customWidth="1"/>
    <col min="4" max="4" width="29.88671875" style="1" customWidth="1"/>
    <col min="5" max="5" width="24.109375" style="6" customWidth="1"/>
    <col min="6" max="6" width="4.77734375" style="1" customWidth="1"/>
    <col min="7" max="7" width="12.77734375" style="1" customWidth="1"/>
    <col min="8" max="8" width="14.77734375" style="1" customWidth="1"/>
    <col min="9" max="9" width="11.33203125" style="1" customWidth="1"/>
    <col min="10" max="10" width="12.109375" style="1" customWidth="1"/>
    <col min="11" max="11" width="11.88671875" style="1" customWidth="1"/>
    <col min="12" max="12" width="12.88671875" style="1" customWidth="1"/>
    <col min="13" max="13" width="14.77734375" style="1" customWidth="1"/>
    <col min="14" max="16384" width="9" style="1"/>
  </cols>
  <sheetData>
    <row r="4" spans="1:13" ht="18" customHeight="1" x14ac:dyDescent="0.2">
      <c r="B4" s="2" t="s">
        <v>0</v>
      </c>
      <c r="C4" s="3"/>
      <c r="D4" s="3"/>
      <c r="E4" s="4"/>
      <c r="F4" s="3"/>
    </row>
    <row r="5" spans="1:13" ht="18" customHeight="1" thickBot="1" x14ac:dyDescent="0.25">
      <c r="B5" s="5"/>
      <c r="C5" s="3" t="s">
        <v>1</v>
      </c>
      <c r="D5" s="5"/>
    </row>
    <row r="6" spans="1:13" ht="17.25" customHeight="1" x14ac:dyDescent="0.2">
      <c r="A6" s="1" t="s">
        <v>2</v>
      </c>
      <c r="B6" s="1" t="s">
        <v>3</v>
      </c>
      <c r="C6" s="7" t="s">
        <v>4</v>
      </c>
      <c r="F6" s="8" t="s">
        <v>5</v>
      </c>
    </row>
    <row r="7" spans="1:13" ht="21" customHeight="1" x14ac:dyDescent="0.2">
      <c r="D7" s="9" t="s">
        <v>6</v>
      </c>
      <c r="E7" s="10" t="s">
        <v>7</v>
      </c>
      <c r="F7" s="11" t="s">
        <v>8</v>
      </c>
      <c r="G7" s="12">
        <v>300</v>
      </c>
    </row>
    <row r="8" spans="1:13" ht="21" customHeight="1" x14ac:dyDescent="0.2">
      <c r="D8" s="9" t="s">
        <v>9</v>
      </c>
      <c r="E8" s="10" t="s">
        <v>10</v>
      </c>
      <c r="F8" s="11" t="s">
        <v>8</v>
      </c>
      <c r="G8" s="12">
        <v>100</v>
      </c>
    </row>
    <row r="9" spans="1:13" ht="21" customHeight="1" x14ac:dyDescent="0.2">
      <c r="D9" s="9" t="s">
        <v>11</v>
      </c>
      <c r="E9" s="10"/>
      <c r="F9" s="11" t="s">
        <v>12</v>
      </c>
      <c r="G9" s="13">
        <v>0.5</v>
      </c>
    </row>
    <row r="10" spans="1:13" ht="21" customHeight="1" x14ac:dyDescent="0.2">
      <c r="D10" s="9" t="s">
        <v>13</v>
      </c>
      <c r="E10" s="10"/>
      <c r="F10" s="11" t="s">
        <v>12</v>
      </c>
      <c r="G10" s="13">
        <f>G8/G9</f>
        <v>200</v>
      </c>
    </row>
    <row r="11" spans="1:13" ht="21" customHeight="1" x14ac:dyDescent="0.2">
      <c r="D11" s="9" t="s">
        <v>14</v>
      </c>
      <c r="E11" s="10" t="s">
        <v>15</v>
      </c>
      <c r="F11" s="11" t="s">
        <v>8</v>
      </c>
      <c r="G11" s="12"/>
    </row>
    <row r="12" spans="1:13" ht="21" customHeight="1" thickBot="1" x14ac:dyDescent="0.25">
      <c r="D12" s="9" t="s">
        <v>16</v>
      </c>
      <c r="E12" s="10" t="s">
        <v>17</v>
      </c>
      <c r="F12" s="11" t="s">
        <v>8</v>
      </c>
      <c r="G12" s="14">
        <f>G7+G8+G11</f>
        <v>400</v>
      </c>
    </row>
    <row r="13" spans="1:13" ht="13.8" thickBot="1" x14ac:dyDescent="0.25"/>
    <row r="14" spans="1:13" ht="30.75" customHeight="1" x14ac:dyDescent="0.2">
      <c r="A14" s="1" t="s">
        <v>18</v>
      </c>
      <c r="B14" s="1" t="s">
        <v>19</v>
      </c>
      <c r="C14" s="7" t="s">
        <v>20</v>
      </c>
      <c r="E14" s="1"/>
      <c r="F14" s="6"/>
      <c r="G14" s="15" t="s">
        <v>21</v>
      </c>
      <c r="H14" s="11" t="s">
        <v>22</v>
      </c>
      <c r="I14" s="8" t="s">
        <v>23</v>
      </c>
    </row>
    <row r="15" spans="1:13" ht="21" customHeight="1" x14ac:dyDescent="0.2">
      <c r="B15" s="15" t="s">
        <v>24</v>
      </c>
      <c r="C15" s="15" t="s">
        <v>25</v>
      </c>
      <c r="D15" s="15" t="s">
        <v>26</v>
      </c>
      <c r="E15" s="15" t="s">
        <v>27</v>
      </c>
      <c r="F15" s="11"/>
      <c r="G15" s="16"/>
      <c r="H15" s="17"/>
      <c r="I15" s="18" t="s">
        <v>28</v>
      </c>
      <c r="J15" s="19" t="s">
        <v>29</v>
      </c>
      <c r="K15" s="20" t="s">
        <v>30</v>
      </c>
      <c r="L15" s="21" t="s">
        <v>31</v>
      </c>
      <c r="M15" s="15" t="s">
        <v>32</v>
      </c>
    </row>
    <row r="16" spans="1:13" ht="18" customHeight="1" x14ac:dyDescent="0.2">
      <c r="B16" s="22" t="s">
        <v>33</v>
      </c>
      <c r="C16" s="23"/>
      <c r="D16" s="24" t="s">
        <v>34</v>
      </c>
      <c r="E16" s="23" t="s">
        <v>35</v>
      </c>
      <c r="F16" s="11" t="s">
        <v>36</v>
      </c>
      <c r="G16" s="25">
        <f>ROUNDUP(G12/10,0)</f>
        <v>40</v>
      </c>
      <c r="H16" s="26"/>
      <c r="I16" s="27" t="s">
        <v>37</v>
      </c>
      <c r="J16" s="19" t="s">
        <v>38</v>
      </c>
      <c r="K16" s="28"/>
      <c r="L16" s="29" t="s">
        <v>39</v>
      </c>
      <c r="M16" s="22" t="s">
        <v>40</v>
      </c>
    </row>
    <row r="17" spans="2:13" ht="18" customHeight="1" x14ac:dyDescent="0.2">
      <c r="B17" s="30"/>
      <c r="C17" s="23"/>
      <c r="D17" s="31"/>
      <c r="E17" s="32" t="s">
        <v>41</v>
      </c>
      <c r="F17" s="33" t="s">
        <v>36</v>
      </c>
      <c r="G17" s="34">
        <f>ROUNDUP(G12*0.2/10,0)</f>
        <v>8</v>
      </c>
      <c r="H17" s="35"/>
      <c r="I17" s="36">
        <f>G17</f>
        <v>8</v>
      </c>
      <c r="J17" s="19" t="s">
        <v>38</v>
      </c>
      <c r="K17" s="37"/>
      <c r="L17" s="38">
        <f>I17*K17</f>
        <v>0</v>
      </c>
      <c r="M17" s="30"/>
    </row>
    <row r="18" spans="2:13" ht="18" customHeight="1" x14ac:dyDescent="0.2">
      <c r="B18" s="39" t="s">
        <v>42</v>
      </c>
      <c r="C18" s="15"/>
      <c r="D18" s="24" t="s">
        <v>43</v>
      </c>
      <c r="E18" s="40" t="s">
        <v>44</v>
      </c>
      <c r="F18" s="11" t="s">
        <v>36</v>
      </c>
      <c r="G18" s="41">
        <f>G12*2/18</f>
        <v>44.444444444444443</v>
      </c>
      <c r="H18" s="42"/>
      <c r="I18" s="43">
        <f>ROUNDUP(G18+G19,0)</f>
        <v>47</v>
      </c>
      <c r="J18" s="44" t="s">
        <v>45</v>
      </c>
      <c r="K18" s="45"/>
      <c r="L18" s="45">
        <f>I18*K18</f>
        <v>0</v>
      </c>
      <c r="M18" s="40" t="s">
        <v>40</v>
      </c>
    </row>
    <row r="19" spans="2:13" ht="18" customHeight="1" x14ac:dyDescent="0.2">
      <c r="B19" s="39" t="s">
        <v>46</v>
      </c>
      <c r="C19" s="15"/>
      <c r="D19" s="46"/>
      <c r="E19" s="40"/>
      <c r="F19" s="11" t="s">
        <v>36</v>
      </c>
      <c r="G19" s="41">
        <f>G10*0.2*1/18</f>
        <v>2.2222222222222223</v>
      </c>
      <c r="H19" s="42"/>
      <c r="I19" s="43"/>
      <c r="J19" s="19" t="s">
        <v>47</v>
      </c>
      <c r="K19" s="47"/>
      <c r="L19" s="47"/>
      <c r="M19" s="40"/>
    </row>
    <row r="20" spans="2:13" ht="18" customHeight="1" x14ac:dyDescent="0.2">
      <c r="B20" s="48" t="s">
        <v>48</v>
      </c>
      <c r="C20" s="49"/>
      <c r="D20" s="31"/>
      <c r="E20" s="50" t="s">
        <v>49</v>
      </c>
      <c r="F20" s="11" t="s">
        <v>36</v>
      </c>
      <c r="G20" s="41">
        <f>(G18+G19)/23*18</f>
        <v>36.521739130434774</v>
      </c>
      <c r="H20" s="51"/>
      <c r="I20" s="52">
        <f>ROUNDUP(G20,0)</f>
        <v>37</v>
      </c>
      <c r="J20" s="19"/>
      <c r="K20" s="37"/>
      <c r="L20" s="38">
        <f>I20*K20</f>
        <v>0</v>
      </c>
      <c r="M20" s="40"/>
    </row>
    <row r="21" spans="2:13" ht="18" customHeight="1" x14ac:dyDescent="0.2">
      <c r="B21" s="39" t="s">
        <v>50</v>
      </c>
      <c r="C21" s="53"/>
      <c r="D21" s="54" t="s">
        <v>51</v>
      </c>
      <c r="E21" s="15" t="s">
        <v>52</v>
      </c>
      <c r="F21" s="11" t="s">
        <v>36</v>
      </c>
      <c r="G21" s="41">
        <f>(G11+G7)*0.8/15</f>
        <v>16</v>
      </c>
      <c r="H21" s="42"/>
      <c r="I21" s="55">
        <f>ROUNDUP(G21,0)</f>
        <v>16</v>
      </c>
      <c r="J21" s="19" t="s">
        <v>53</v>
      </c>
      <c r="K21" s="38"/>
      <c r="L21" s="38">
        <f t="shared" ref="L21:L29" si="0">I21*K21</f>
        <v>0</v>
      </c>
      <c r="M21" s="15" t="s">
        <v>54</v>
      </c>
    </row>
    <row r="22" spans="2:13" ht="18" customHeight="1" x14ac:dyDescent="0.2">
      <c r="B22" s="39" t="s">
        <v>55</v>
      </c>
      <c r="C22" s="15"/>
      <c r="D22" s="56" t="s">
        <v>56</v>
      </c>
      <c r="E22" s="15" t="s">
        <v>57</v>
      </c>
      <c r="F22" s="11" t="s">
        <v>58</v>
      </c>
      <c r="G22" s="41">
        <f>G12*1.1/100</f>
        <v>4.4000000000000004</v>
      </c>
      <c r="H22" s="42"/>
      <c r="I22" s="57">
        <f>ROUNDUP(G22,0)</f>
        <v>5</v>
      </c>
      <c r="J22" s="19" t="s">
        <v>59</v>
      </c>
      <c r="K22" s="38"/>
      <c r="L22" s="38">
        <f t="shared" si="0"/>
        <v>0</v>
      </c>
      <c r="M22" s="9"/>
    </row>
    <row r="23" spans="2:13" ht="18" customHeight="1" x14ac:dyDescent="0.2">
      <c r="B23" s="39" t="s">
        <v>60</v>
      </c>
      <c r="C23" s="15"/>
      <c r="D23" s="56" t="s">
        <v>61</v>
      </c>
      <c r="E23" s="15" t="s">
        <v>57</v>
      </c>
      <c r="F23" s="11" t="s">
        <v>58</v>
      </c>
      <c r="G23" s="16">
        <f>G10*1.1/100</f>
        <v>2.2000000000000002</v>
      </c>
      <c r="H23" s="17"/>
      <c r="I23" s="57">
        <f>ROUNDUP(G23,0)</f>
        <v>3</v>
      </c>
      <c r="J23" s="19" t="s">
        <v>62</v>
      </c>
      <c r="K23" s="38"/>
      <c r="L23" s="38">
        <f t="shared" si="0"/>
        <v>0</v>
      </c>
      <c r="M23" s="9"/>
    </row>
    <row r="24" spans="2:13" ht="18" customHeight="1" x14ac:dyDescent="0.2">
      <c r="B24" s="40" t="s">
        <v>63</v>
      </c>
      <c r="C24" s="15" t="s">
        <v>64</v>
      </c>
      <c r="D24" s="56" t="s">
        <v>65</v>
      </c>
      <c r="E24" s="15" t="s">
        <v>66</v>
      </c>
      <c r="F24" s="11" t="s">
        <v>36</v>
      </c>
      <c r="G24" s="58">
        <f>G12*1/20</f>
        <v>20</v>
      </c>
      <c r="H24" s="59"/>
      <c r="I24" s="57">
        <f>ROUNDUP(G24,0)</f>
        <v>20</v>
      </c>
      <c r="J24" s="19" t="s">
        <v>67</v>
      </c>
      <c r="K24" s="38"/>
      <c r="L24" s="38">
        <f t="shared" si="0"/>
        <v>0</v>
      </c>
      <c r="M24" s="22" t="s">
        <v>68</v>
      </c>
    </row>
    <row r="25" spans="2:13" ht="18" customHeight="1" thickBot="1" x14ac:dyDescent="0.25">
      <c r="B25" s="40"/>
      <c r="C25" s="15" t="s">
        <v>69</v>
      </c>
      <c r="D25" s="56" t="s">
        <v>70</v>
      </c>
      <c r="E25" s="15" t="s">
        <v>71</v>
      </c>
      <c r="F25" s="11" t="s">
        <v>36</v>
      </c>
      <c r="G25" s="60"/>
      <c r="H25" s="61">
        <f>G12*0.3/15</f>
        <v>8</v>
      </c>
      <c r="I25" s="62">
        <f>ROUNDUP(H25,0)</f>
        <v>8</v>
      </c>
      <c r="J25" s="19" t="s">
        <v>72</v>
      </c>
      <c r="K25" s="38"/>
      <c r="L25" s="38">
        <f t="shared" si="0"/>
        <v>0</v>
      </c>
      <c r="M25" s="63"/>
    </row>
    <row r="26" spans="2:13" ht="18" customHeight="1" thickBot="1" x14ac:dyDescent="0.25">
      <c r="B26" s="40"/>
      <c r="C26" s="15" t="s">
        <v>73</v>
      </c>
      <c r="D26" s="56" t="s">
        <v>74</v>
      </c>
      <c r="E26" s="15" t="s">
        <v>66</v>
      </c>
      <c r="F26" s="11" t="s">
        <v>36</v>
      </c>
      <c r="G26" s="41">
        <f>G12*0.5/20</f>
        <v>10</v>
      </c>
      <c r="H26" s="51"/>
      <c r="I26" s="64">
        <f>ROUNDUP(G26,0)</f>
        <v>10</v>
      </c>
      <c r="J26" s="19" t="s">
        <v>75</v>
      </c>
      <c r="K26" s="38"/>
      <c r="L26" s="38"/>
      <c r="M26" s="63"/>
    </row>
    <row r="27" spans="2:13" ht="18" customHeight="1" thickBot="1" x14ac:dyDescent="0.25">
      <c r="B27" s="40"/>
      <c r="C27" s="15" t="s">
        <v>76</v>
      </c>
      <c r="D27" s="56" t="s">
        <v>77</v>
      </c>
      <c r="E27" s="15" t="s">
        <v>66</v>
      </c>
      <c r="F27" s="11" t="s">
        <v>36</v>
      </c>
      <c r="G27" s="41">
        <f>G12*0.8/20</f>
        <v>16</v>
      </c>
      <c r="H27" s="51"/>
      <c r="I27" s="64">
        <f>ROUNDUP(G27,0)</f>
        <v>16</v>
      </c>
      <c r="J27" s="19" t="s">
        <v>78</v>
      </c>
      <c r="K27" s="38"/>
      <c r="L27" s="38"/>
      <c r="M27" s="63"/>
    </row>
    <row r="28" spans="2:13" ht="18" customHeight="1" x14ac:dyDescent="0.2">
      <c r="B28" s="40"/>
      <c r="C28" s="15" t="s">
        <v>79</v>
      </c>
      <c r="D28" s="56" t="s">
        <v>80</v>
      </c>
      <c r="E28" s="15" t="s">
        <v>66</v>
      </c>
      <c r="F28" s="11" t="s">
        <v>36</v>
      </c>
      <c r="G28" s="58">
        <f>G12*1/20</f>
        <v>20</v>
      </c>
      <c r="H28" s="59"/>
      <c r="I28" s="57">
        <f>ROUNDUP(G28,0)</f>
        <v>20</v>
      </c>
      <c r="J28" s="19" t="s">
        <v>67</v>
      </c>
      <c r="K28" s="38"/>
      <c r="L28" s="38">
        <f t="shared" si="0"/>
        <v>0</v>
      </c>
      <c r="M28" s="63"/>
    </row>
    <row r="29" spans="2:13" ht="18" customHeight="1" thickBot="1" x14ac:dyDescent="0.25">
      <c r="B29" s="40"/>
      <c r="C29" s="15" t="s">
        <v>81</v>
      </c>
      <c r="D29" s="56" t="s">
        <v>82</v>
      </c>
      <c r="E29" s="15" t="s">
        <v>71</v>
      </c>
      <c r="F29" s="11" t="s">
        <v>36</v>
      </c>
      <c r="G29" s="60"/>
      <c r="H29" s="61">
        <f>G12*0.5/15</f>
        <v>13.333333333333334</v>
      </c>
      <c r="I29" s="62">
        <f>ROUNDUP(H29,0)</f>
        <v>14</v>
      </c>
      <c r="J29" s="19" t="s">
        <v>75</v>
      </c>
      <c r="K29" s="38"/>
      <c r="L29" s="38">
        <f t="shared" si="0"/>
        <v>0</v>
      </c>
      <c r="M29" s="30"/>
    </row>
    <row r="30" spans="2:13" ht="17.25" customHeight="1" x14ac:dyDescent="0.2">
      <c r="B30" s="1" t="s">
        <v>83</v>
      </c>
      <c r="K30" s="65" t="s">
        <v>84</v>
      </c>
      <c r="L30" s="66">
        <f>SUM(L16:L29)</f>
        <v>0</v>
      </c>
    </row>
    <row r="31" spans="2:13" ht="17.25" customHeight="1" x14ac:dyDescent="0.2">
      <c r="C31" s="1" t="s">
        <v>85</v>
      </c>
      <c r="K31" s="65" t="s">
        <v>86</v>
      </c>
      <c r="L31" s="66">
        <f>L30/G12</f>
        <v>0</v>
      </c>
      <c r="M31" s="1" t="s">
        <v>87</v>
      </c>
    </row>
  </sheetData>
  <mergeCells count="23">
    <mergeCell ref="G23:H23"/>
    <mergeCell ref="B24:B29"/>
    <mergeCell ref="M24:M29"/>
    <mergeCell ref="G26:H26"/>
    <mergeCell ref="G27:H27"/>
    <mergeCell ref="M18:M20"/>
    <mergeCell ref="G19:H19"/>
    <mergeCell ref="B20:C20"/>
    <mergeCell ref="G20:H20"/>
    <mergeCell ref="G21:H21"/>
    <mergeCell ref="G22:H22"/>
    <mergeCell ref="D18:D20"/>
    <mergeCell ref="E18:E19"/>
    <mergeCell ref="G18:H18"/>
    <mergeCell ref="I18:I19"/>
    <mergeCell ref="K18:K19"/>
    <mergeCell ref="L18:L19"/>
    <mergeCell ref="G15:H15"/>
    <mergeCell ref="B16:B17"/>
    <mergeCell ref="D16:D17"/>
    <mergeCell ref="G16:H16"/>
    <mergeCell ref="M16:M17"/>
    <mergeCell ref="G17:H17"/>
  </mergeCells>
  <phoneticPr fontId="2"/>
  <pageMargins left="0.75" right="0.75" top="1" bottom="1" header="0.51200000000000001" footer="0.51200000000000001"/>
  <pageSetup paperSize="9" orientation="landscape" horizontalDpi="4294967293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露出絶縁2kg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晃樹 竜田</dc:creator>
  <cp:lastModifiedBy>晃樹 竜田</cp:lastModifiedBy>
  <dcterms:created xsi:type="dcterms:W3CDTF">2024-12-26T23:13:18Z</dcterms:created>
  <dcterms:modified xsi:type="dcterms:W3CDTF">2024-12-26T23:13:27Z</dcterms:modified>
</cp:coreProperties>
</file>