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20085" windowHeight="9345" tabRatio="990"/>
  </bookViews>
  <sheets>
    <sheet name="露出密着 4kg" sheetId="21" r:id="rId1"/>
  </sheets>
  <calcPr calcId="145621"/>
  <fileRecoveryPr repairLoad="1"/>
</workbook>
</file>

<file path=xl/calcChain.xml><?xml version="1.0" encoding="utf-8"?>
<calcChain xmlns="http://schemas.openxmlformats.org/spreadsheetml/2006/main">
  <c r="G13" i="21" l="1"/>
  <c r="G11" i="21"/>
  <c r="G20" i="21"/>
  <c r="G22" i="21"/>
  <c r="I22" i="21"/>
  <c r="L22" i="21"/>
  <c r="G17" i="21"/>
  <c r="G27" i="21"/>
  <c r="I27" i="21"/>
  <c r="G24" i="21"/>
  <c r="I24" i="21"/>
  <c r="L24" i="21"/>
  <c r="H26" i="21"/>
  <c r="I26" i="21"/>
  <c r="L26" i="21"/>
  <c r="G18" i="21"/>
  <c r="I18" i="21"/>
  <c r="L18" i="21"/>
  <c r="G29" i="21"/>
  <c r="I29" i="21"/>
  <c r="L29" i="21"/>
  <c r="G19" i="21"/>
  <c r="H30" i="21"/>
  <c r="I30" i="21"/>
  <c r="L30" i="21"/>
  <c r="G28" i="21"/>
  <c r="I28" i="21"/>
  <c r="G23" i="21"/>
  <c r="I23" i="21"/>
  <c r="L23" i="21"/>
  <c r="G25" i="21"/>
  <c r="I25" i="21"/>
  <c r="L25" i="21"/>
  <c r="I19" i="21"/>
  <c r="L19" i="21"/>
  <c r="G21" i="21"/>
  <c r="I21" i="21"/>
  <c r="L21" i="21"/>
  <c r="L31" i="21"/>
  <c r="L32" i="21"/>
</calcChain>
</file>

<file path=xl/sharedStrings.xml><?xml version="1.0" encoding="utf-8"?>
<sst xmlns="http://schemas.openxmlformats.org/spreadsheetml/2006/main" count="112" uniqueCount="87">
  <si>
    <t>施工数量</t>
    <rPh sb="0" eb="2">
      <t>セコウ</t>
    </rPh>
    <rPh sb="2" eb="4">
      <t>スウリョウ</t>
    </rPh>
    <phoneticPr fontId="2"/>
  </si>
  <si>
    <t>床</t>
    <rPh sb="0" eb="1">
      <t>ユカ</t>
    </rPh>
    <phoneticPr fontId="2"/>
  </si>
  <si>
    <t>立上り</t>
    <rPh sb="0" eb="2">
      <t>タチアガ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</si>
  <si>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</si>
  <si>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㎡</t>
    <phoneticPr fontId="2"/>
  </si>
  <si>
    <t>使用材料</t>
    <rPh sb="0" eb="2">
      <t>シヨウ</t>
    </rPh>
    <rPh sb="2" eb="4">
      <t>ザイリョウ</t>
    </rPh>
    <phoneticPr fontId="2"/>
  </si>
  <si>
    <t>缶</t>
    <rPh sb="0" eb="1">
      <t>カン</t>
    </rPh>
    <phoneticPr fontId="2"/>
  </si>
  <si>
    <t>防水材料</t>
    <rPh sb="0" eb="2">
      <t>ボウスイ</t>
    </rPh>
    <rPh sb="2" eb="4">
      <t>ザイリョウ</t>
    </rPh>
    <phoneticPr fontId="2"/>
  </si>
  <si>
    <t>補強布</t>
    <rPh sb="0" eb="2">
      <t>ホキョウ</t>
    </rPh>
    <rPh sb="2" eb="3">
      <t>フ</t>
    </rPh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</si>
  <si>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</si>
  <si>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分類</t>
    <rPh sb="0" eb="2">
      <t>ブンルイ</t>
    </rPh>
    <phoneticPr fontId="2"/>
  </si>
  <si>
    <t>巻</t>
    <rPh sb="0" eb="1">
      <t>マ</t>
    </rPh>
    <phoneticPr fontId="2"/>
  </si>
  <si>
    <t>　　立上り　高さ</t>
    <rPh sb="2" eb="4">
      <t>タチアガ</t>
    </rPh>
    <rPh sb="6" eb="7">
      <t>タカ</t>
    </rPh>
    <phoneticPr fontId="2"/>
  </si>
  <si>
    <t>　　立上り　長さ</t>
    <rPh sb="2" eb="4">
      <t>タチアガ</t>
    </rPh>
    <rPh sb="6" eb="7">
      <t>ナガ</t>
    </rPh>
    <phoneticPr fontId="2"/>
  </si>
  <si>
    <t>ｍ</t>
    <phoneticPr fontId="2"/>
  </si>
  <si>
    <t>100ｍ巻</t>
    <rPh sb="4" eb="5">
      <t>マ</t>
    </rPh>
    <phoneticPr fontId="2"/>
  </si>
  <si>
    <t>20kg石油缶</t>
    <rPh sb="4" eb="6">
      <t>セキユ</t>
    </rPh>
    <rPh sb="6" eb="7">
      <t>カン</t>
    </rPh>
    <phoneticPr fontId="2"/>
  </si>
  <si>
    <t>15kg石油缶</t>
    <rPh sb="4" eb="6">
      <t>セキユ</t>
    </rPh>
    <rPh sb="6" eb="7">
      <t>カン</t>
    </rPh>
    <phoneticPr fontId="2"/>
  </si>
  <si>
    <t>荷姿</t>
    <rPh sb="0" eb="1">
      <t>ニ</t>
    </rPh>
    <rPh sb="1" eb="2">
      <t>スガタ</t>
    </rPh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</si>
  <si>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</si>
  <si>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ナルファルトWP</t>
    <phoneticPr fontId="2"/>
  </si>
  <si>
    <t>①</t>
    <phoneticPr fontId="2"/>
  </si>
  <si>
    <t>②</t>
    <phoneticPr fontId="2"/>
  </si>
  <si>
    <t>③</t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</si>
  <si>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</si>
  <si>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①＋②+③</t>
    <phoneticPr fontId="2"/>
  </si>
  <si>
    <t>材料計算</t>
    <rPh sb="0" eb="2">
      <t>ザイリョウ</t>
    </rPh>
    <rPh sb="2" eb="4">
      <t>ケイサン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</si>
  <si>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</si>
  <si>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</si>
  <si>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Ⅰ欄</t>
    <rPh sb="1" eb="2">
      <t>ラン</t>
    </rPh>
    <phoneticPr fontId="2"/>
  </si>
  <si>
    <t>Ⅱ欄</t>
    <rPh sb="1" eb="2">
      <t>ラン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</si>
  <si>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</si>
  <si>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ナルファルトトップS</t>
    <phoneticPr fontId="2"/>
  </si>
  <si>
    <t>ナルファルトトップP</t>
    <phoneticPr fontId="2"/>
  </si>
  <si>
    <t>1）</t>
    <phoneticPr fontId="2"/>
  </si>
  <si>
    <t>2）</t>
    <phoneticPr fontId="2"/>
  </si>
  <si>
    <t>使用量</t>
    <rPh sb="0" eb="3">
      <t>シヨウリョウ</t>
    </rPh>
    <phoneticPr fontId="2"/>
  </si>
  <si>
    <t>0.4kg/m</t>
    <phoneticPr fontId="2"/>
  </si>
  <si>
    <t>1.1㎡／㎡</t>
    <phoneticPr fontId="2"/>
  </si>
  <si>
    <t>1.1ｍ/ｍ</t>
    <phoneticPr fontId="2"/>
  </si>
  <si>
    <t>※　1kg/㎡</t>
    <phoneticPr fontId="2"/>
  </si>
  <si>
    <t>※0.3ｋｇ/㎡</t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</si>
  <si>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</si>
  <si>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</si>
  <si>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</si>
  <si>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ﾌﾟﾗｲﾏｰ</t>
    <phoneticPr fontId="2"/>
  </si>
  <si>
    <t>0.2kg/㎡</t>
    <phoneticPr fontId="2"/>
  </si>
  <si>
    <t>膨れ防止材</t>
    <rPh sb="0" eb="1">
      <t>フク</t>
    </rPh>
    <rPh sb="2" eb="4">
      <t>ボウシ</t>
    </rPh>
    <rPh sb="4" eb="5">
      <t>ザイ</t>
    </rPh>
    <phoneticPr fontId="2"/>
  </si>
  <si>
    <t>ナルブリッドB</t>
    <phoneticPr fontId="2"/>
  </si>
  <si>
    <t>0.8kg/㎡</t>
    <phoneticPr fontId="2"/>
  </si>
  <si>
    <t>※笠木天端のみ</t>
    <rPh sb="1" eb="3">
      <t>カサギ</t>
    </rPh>
    <rPh sb="3" eb="4">
      <t>テン</t>
    </rPh>
    <rPh sb="4" eb="5">
      <t>タン</t>
    </rPh>
    <phoneticPr fontId="2"/>
  </si>
  <si>
    <t>金額</t>
    <rPh sb="0" eb="2">
      <t>キンガク</t>
    </rPh>
    <phoneticPr fontId="2"/>
  </si>
  <si>
    <t>仕切単価</t>
    <rPh sb="0" eb="2">
      <t>シキ</t>
    </rPh>
    <rPh sb="2" eb="4">
      <t>タンカ</t>
    </rPh>
    <phoneticPr fontId="2"/>
  </si>
  <si>
    <t>材料費計</t>
    <rPh sb="0" eb="3">
      <t>ザイリョウヒ</t>
    </rPh>
    <rPh sb="3" eb="4">
      <t>ケイ</t>
    </rPh>
    <phoneticPr fontId="2"/>
  </si>
  <si>
    <t>材料単価</t>
    <rPh sb="0" eb="2">
      <t>ザイリョウ</t>
    </rPh>
    <rPh sb="2" eb="4">
      <t>タンカ</t>
    </rPh>
    <phoneticPr fontId="2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</si>
  <si>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2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</si>
  <si>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2"/>
  </si>
  <si>
    <t>18kgﾎﾟﾘﾍﾟｰﾙ缶</t>
    <rPh sb="11" eb="12">
      <t>カン</t>
    </rPh>
    <phoneticPr fontId="2"/>
  </si>
  <si>
    <t>ナルファルトトップー遮熱S</t>
    <rPh sb="10" eb="11">
      <t>シャ</t>
    </rPh>
    <rPh sb="11" eb="12">
      <t>ネツ</t>
    </rPh>
    <phoneticPr fontId="2"/>
  </si>
  <si>
    <t>15kgﾎﾟﾘﾍﾟｰﾙ缶</t>
    <rPh sb="11" eb="12">
      <t>カン</t>
    </rPh>
    <phoneticPr fontId="2"/>
  </si>
  <si>
    <t>いずれかを選択</t>
    <rPh sb="5" eb="7">
      <t>センタク</t>
    </rPh>
    <phoneticPr fontId="2"/>
  </si>
  <si>
    <t>ナルファルトトップー遮熱P</t>
    <rPh sb="10" eb="11">
      <t>シャ</t>
    </rPh>
    <rPh sb="11" eb="12">
      <t>ネツ</t>
    </rPh>
    <phoneticPr fontId="2"/>
  </si>
  <si>
    <t>ナルファルトプライマー</t>
    <phoneticPr fontId="2"/>
  </si>
  <si>
    <t>2kg　（WPに同梱）</t>
    <rPh sb="8" eb="10">
      <t>ドウコン</t>
    </rPh>
    <phoneticPr fontId="2"/>
  </si>
  <si>
    <t>非歩行</t>
    <rPh sb="0" eb="1">
      <t>ヒ</t>
    </rPh>
    <rPh sb="1" eb="3">
      <t>ホコウ</t>
    </rPh>
    <phoneticPr fontId="2"/>
  </si>
  <si>
    <t>軽歩行</t>
    <rPh sb="0" eb="1">
      <t>ケイ</t>
    </rPh>
    <rPh sb="1" eb="3">
      <t>ホコウ</t>
    </rPh>
    <phoneticPr fontId="2"/>
  </si>
  <si>
    <t>手配無用</t>
    <rPh sb="0" eb="2">
      <t>テハイ</t>
    </rPh>
    <rPh sb="2" eb="4">
      <t>ムヨウ</t>
    </rPh>
    <phoneticPr fontId="2"/>
  </si>
  <si>
    <t>算入不要</t>
    <rPh sb="0" eb="2">
      <t>サンニュウ</t>
    </rPh>
    <rPh sb="2" eb="4">
      <t>フヨウ</t>
    </rPh>
    <phoneticPr fontId="2"/>
  </si>
  <si>
    <t>円/㎡</t>
    <rPh sb="0" eb="1">
      <t>エン</t>
    </rPh>
    <phoneticPr fontId="2"/>
  </si>
  <si>
    <t>※0.5ｋｇ/㎡</t>
    <phoneticPr fontId="2"/>
  </si>
  <si>
    <t>露出仕上げ材</t>
    <rPh sb="0" eb="2">
      <t>ロシュツ</t>
    </rPh>
    <rPh sb="2" eb="4">
      <t>シア</t>
    </rPh>
    <rPh sb="5" eb="6">
      <t>ザイ</t>
    </rPh>
    <phoneticPr fontId="2"/>
  </si>
  <si>
    <t>通常　軽歩行</t>
    <rPh sb="0" eb="2">
      <t>ツウジョウ</t>
    </rPh>
    <rPh sb="3" eb="4">
      <t>ケイ</t>
    </rPh>
    <rPh sb="4" eb="6">
      <t>ホコウ</t>
    </rPh>
    <phoneticPr fontId="2"/>
  </si>
  <si>
    <t>通常　非歩行</t>
    <rPh sb="0" eb="2">
      <t>ツウジョウ</t>
    </rPh>
    <rPh sb="3" eb="4">
      <t>ヒ</t>
    </rPh>
    <rPh sb="4" eb="6">
      <t>ホコウ</t>
    </rPh>
    <phoneticPr fontId="2"/>
  </si>
  <si>
    <t>※露出仕上げ材は、通常か遮熱か、軽歩行か非歩行か　どちらか一つを選択してください。</t>
    <rPh sb="1" eb="3">
      <t>ロシュツ</t>
    </rPh>
    <rPh sb="3" eb="5">
      <t>シア</t>
    </rPh>
    <rPh sb="6" eb="7">
      <t>ザイ</t>
    </rPh>
    <rPh sb="9" eb="11">
      <t>ツウジョウ</t>
    </rPh>
    <rPh sb="12" eb="13">
      <t>シャ</t>
    </rPh>
    <rPh sb="13" eb="14">
      <t>ネツ</t>
    </rPh>
    <rPh sb="16" eb="17">
      <t>ケイ</t>
    </rPh>
    <rPh sb="17" eb="19">
      <t>ホコウ</t>
    </rPh>
    <rPh sb="20" eb="21">
      <t>ヒ</t>
    </rPh>
    <rPh sb="21" eb="23">
      <t>ホコウ</t>
    </rPh>
    <rPh sb="29" eb="30">
      <t>ヒト</t>
    </rPh>
    <rPh sb="32" eb="34">
      <t>センタク</t>
    </rPh>
    <phoneticPr fontId="2"/>
  </si>
  <si>
    <t>露出ナルファルト塗膜シート防水　密着工法　材料数量計算書</t>
    <rPh sb="0" eb="2">
      <t>ロシュツ</t>
    </rPh>
    <rPh sb="8" eb="10">
      <t>トマク</t>
    </rPh>
    <rPh sb="13" eb="15">
      <t>ボウスイ</t>
    </rPh>
    <rPh sb="16" eb="18">
      <t>ミッチャク</t>
    </rPh>
    <rPh sb="18" eb="20">
      <t>コウホウ</t>
    </rPh>
    <rPh sb="21" eb="23">
      <t>ザイリョウ</t>
    </rPh>
    <rPh sb="23" eb="25">
      <t>スウリョウ</t>
    </rPh>
    <rPh sb="25" eb="28">
      <t>ケイサンショ</t>
    </rPh>
    <phoneticPr fontId="2"/>
  </si>
  <si>
    <t>備考</t>
    <rPh sb="0" eb="2">
      <t>ビコウ</t>
    </rPh>
    <phoneticPr fontId="2"/>
  </si>
  <si>
    <t>高耐久Pトップ</t>
    <rPh sb="0" eb="1">
      <t>コウ</t>
    </rPh>
    <rPh sb="1" eb="3">
      <t>タイキュウ</t>
    </rPh>
    <phoneticPr fontId="2"/>
  </si>
  <si>
    <t>ﾅﾙﾌｧﾙﾄﾄｯﾌﾟ_ﾊｰﾄﾞP</t>
    <phoneticPr fontId="2"/>
  </si>
  <si>
    <t>高耐久Sトップ</t>
    <rPh sb="0" eb="1">
      <t>コウ</t>
    </rPh>
    <rPh sb="1" eb="3">
      <t>タイキュウ</t>
    </rPh>
    <phoneticPr fontId="2"/>
  </si>
  <si>
    <t>ﾅﾙﾌｧﾙﾄﾄｯﾌﾟ_ﾊｰﾄﾞS</t>
    <phoneticPr fontId="2"/>
  </si>
  <si>
    <t>※0.8ｋｇ/㎡</t>
    <phoneticPr fontId="2"/>
  </si>
  <si>
    <t>23kgﾎﾟﾘﾍﾟｰﾙ缶</t>
    <rPh sb="11" eb="12">
      <t>カン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</si>
  <si>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</si>
  <si>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どちらか選択</t>
    <rPh sb="4" eb="6">
      <t>センタク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</si>
  <si>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</si>
  <si>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4 kg/㎡</t>
    <phoneticPr fontId="2"/>
  </si>
  <si>
    <t>NPG-X02-TP,NPG-X02-TS,NPG-X02-SP,NPG-X02-SS,NPG-X02-HP,NPG-X02-HS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</si>
</sst>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2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8" fontId="6" fillId="5" borderId="1" xfId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38" fontId="6" fillId="4" borderId="9" xfId="1" applyFont="1" applyFill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/>
    </xf>
    <xf numFmtId="38" fontId="7" fillId="4" borderId="4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6" fillId="5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8" fontId="9" fillId="5" borderId="4" xfId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38" fontId="10" fillId="5" borderId="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6" fillId="5" borderId="9" xfId="1" applyFont="1" applyFill="1" applyBorder="1" applyAlignment="1">
      <alignment horizontal="right" vertical="center"/>
    </xf>
    <xf numFmtId="38" fontId="6" fillId="5" borderId="6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2"/>
  <sheetViews>
    <sheetView tabSelected="1" workbookViewId="0">
      <selection activeCell="N10" sqref="N10"/>
    </sheetView>
  </sheetViews>
  <sheetFormatPr defaultColWidth="9" defaultRowHeight="13.5"/>
  <cols>
    <col min="1" max="1" width="3.625" style="1" customWidth="1"/>
    <col min="2" max="2" width="13.125" style="1" customWidth="1"/>
    <col min="3" max="3" width="20" style="1" customWidth="1"/>
    <col min="4" max="4" width="27.125" style="1" customWidth="1"/>
    <col min="5" max="5" width="16.5" style="2" bestFit="1" customWidth="1"/>
    <col min="6" max="6" width="3.625" style="1" bestFit="1" customWidth="1"/>
    <col min="7" max="8" width="12.625" style="1" customWidth="1"/>
    <col min="9" max="9" width="11.375" style="1" customWidth="1"/>
    <col min="10" max="10" width="12.125" style="1" customWidth="1"/>
    <col min="11" max="11" width="11.875" style="1" customWidth="1"/>
    <col min="12" max="12" width="13.375" style="1" customWidth="1"/>
    <col min="13" max="13" width="15" style="1" customWidth="1"/>
    <col min="14" max="16384" width="9" style="1"/>
  </cols>
  <sheetData>
    <row r="4" spans="1:13" ht="18" customHeight="1">
      <c r="B4" s="14" t="s">
        <v>74</v>
      </c>
      <c r="C4" s="15"/>
      <c r="D4" s="15"/>
      <c r="E4" s="16"/>
      <c r="G4" s="15"/>
    </row>
    <row r="5" spans="1:13" ht="18" customHeight="1">
      <c r="B5" s="29"/>
      <c r="C5" s="15" t="s">
        <v>86</v>
      </c>
      <c r="D5" s="29"/>
    </row>
    <row r="6" spans="1:13" ht="27" customHeight="1" thickBot="1"/>
    <row r="7" spans="1:13" ht="17.25" customHeight="1">
      <c r="A7" s="1" t="s">
        <v>34</v>
      </c>
      <c r="B7" s="1" t="s">
        <v>0</v>
      </c>
      <c r="D7" s="17" t="s">
        <v>44</v>
      </c>
      <c r="E7" s="1"/>
      <c r="F7" s="2"/>
      <c r="G7" s="9" t="s">
        <v>29</v>
      </c>
    </row>
    <row r="8" spans="1:13" ht="21" customHeight="1">
      <c r="D8" s="3" t="s">
        <v>1</v>
      </c>
      <c r="E8" s="4" t="s">
        <v>21</v>
      </c>
      <c r="F8" s="8" t="s">
        <v>4</v>
      </c>
      <c r="G8" s="11">
        <v>2000</v>
      </c>
    </row>
    <row r="9" spans="1:13" ht="21" customHeight="1">
      <c r="D9" s="3" t="s">
        <v>2</v>
      </c>
      <c r="E9" s="4" t="s">
        <v>22</v>
      </c>
      <c r="F9" s="8" t="s">
        <v>4</v>
      </c>
      <c r="G9" s="11">
        <v>200</v>
      </c>
    </row>
    <row r="10" spans="1:13" ht="21" customHeight="1">
      <c r="D10" s="3" t="s">
        <v>12</v>
      </c>
      <c r="E10" s="4"/>
      <c r="F10" s="8" t="s">
        <v>14</v>
      </c>
      <c r="G10" s="12">
        <v>0.5</v>
      </c>
    </row>
    <row r="11" spans="1:13" ht="21" customHeight="1">
      <c r="D11" s="3" t="s">
        <v>13</v>
      </c>
      <c r="E11" s="4"/>
      <c r="F11" s="8" t="s">
        <v>14</v>
      </c>
      <c r="G11" s="12">
        <f>G9/G10</f>
        <v>400</v>
      </c>
    </row>
    <row r="12" spans="1:13" ht="21" customHeight="1">
      <c r="D12" s="3" t="s">
        <v>3</v>
      </c>
      <c r="E12" s="4" t="s">
        <v>23</v>
      </c>
      <c r="F12" s="8" t="s">
        <v>4</v>
      </c>
      <c r="G12" s="11"/>
    </row>
    <row r="13" spans="1:13" ht="21" customHeight="1" thickBot="1">
      <c r="D13" s="6" t="s">
        <v>24</v>
      </c>
      <c r="E13" s="7" t="s">
        <v>25</v>
      </c>
      <c r="F13" s="8" t="s">
        <v>4</v>
      </c>
      <c r="G13" s="13">
        <f>G8+G9+G12</f>
        <v>2200</v>
      </c>
    </row>
    <row r="14" spans="1:13" ht="14.25" thickBot="1">
      <c r="E14" s="1"/>
      <c r="F14" s="2"/>
    </row>
    <row r="15" spans="1:13" ht="24" customHeight="1">
      <c r="A15" s="1" t="s">
        <v>35</v>
      </c>
      <c r="B15" s="1" t="s">
        <v>26</v>
      </c>
      <c r="D15" s="17" t="s">
        <v>31</v>
      </c>
      <c r="E15" s="1"/>
      <c r="F15" s="2"/>
      <c r="G15" s="5" t="s">
        <v>65</v>
      </c>
      <c r="H15" s="8" t="s">
        <v>64</v>
      </c>
      <c r="I15" s="9" t="s">
        <v>30</v>
      </c>
    </row>
    <row r="16" spans="1:13" ht="21" customHeight="1">
      <c r="B16" s="5" t="s">
        <v>10</v>
      </c>
      <c r="C16" s="5"/>
      <c r="D16" s="5" t="s">
        <v>5</v>
      </c>
      <c r="E16" s="5" t="s">
        <v>18</v>
      </c>
      <c r="F16" s="8"/>
      <c r="G16" s="66"/>
      <c r="H16" s="67"/>
      <c r="I16" s="24" t="s">
        <v>43</v>
      </c>
      <c r="J16" s="23" t="s">
        <v>36</v>
      </c>
      <c r="K16" s="25" t="s">
        <v>52</v>
      </c>
      <c r="L16" s="26" t="s">
        <v>51</v>
      </c>
      <c r="M16" s="5" t="s">
        <v>75</v>
      </c>
    </row>
    <row r="17" spans="2:13" ht="18" customHeight="1">
      <c r="B17" s="47" t="s">
        <v>45</v>
      </c>
      <c r="C17" s="32"/>
      <c r="D17" s="50" t="s">
        <v>62</v>
      </c>
      <c r="E17" s="32" t="s">
        <v>63</v>
      </c>
      <c r="F17" s="8" t="s">
        <v>6</v>
      </c>
      <c r="G17" s="69">
        <f>ROUNDUP(G13/10,0)</f>
        <v>220</v>
      </c>
      <c r="H17" s="70"/>
      <c r="I17" s="36" t="s">
        <v>66</v>
      </c>
      <c r="J17" s="23" t="s">
        <v>46</v>
      </c>
      <c r="K17" s="34"/>
      <c r="L17" s="35" t="s">
        <v>67</v>
      </c>
      <c r="M17" s="47" t="s">
        <v>83</v>
      </c>
    </row>
    <row r="18" spans="2:13" ht="18" customHeight="1">
      <c r="B18" s="48"/>
      <c r="C18" s="32"/>
      <c r="D18" s="51"/>
      <c r="E18" s="45" t="s">
        <v>84</v>
      </c>
      <c r="F18" s="42" t="s">
        <v>6</v>
      </c>
      <c r="G18" s="71">
        <f>ROUNDUP(G13*0.2/10,0)</f>
        <v>44</v>
      </c>
      <c r="H18" s="72"/>
      <c r="I18" s="46">
        <f>G18</f>
        <v>44</v>
      </c>
      <c r="J18" s="23" t="s">
        <v>46</v>
      </c>
      <c r="K18" s="41"/>
      <c r="L18" s="27">
        <f>I18*K18</f>
        <v>0</v>
      </c>
      <c r="M18" s="48"/>
    </row>
    <row r="19" spans="2:13" ht="18" customHeight="1">
      <c r="B19" s="5" t="s">
        <v>7</v>
      </c>
      <c r="C19" s="5"/>
      <c r="D19" s="55" t="s">
        <v>20</v>
      </c>
      <c r="E19" s="54" t="s">
        <v>57</v>
      </c>
      <c r="F19" s="8" t="s">
        <v>6</v>
      </c>
      <c r="G19" s="64">
        <f>G13*4/18</f>
        <v>488.88888888888891</v>
      </c>
      <c r="H19" s="68"/>
      <c r="I19" s="58">
        <f>ROUNDUP(G19+G20,0)</f>
        <v>498</v>
      </c>
      <c r="J19" s="40" t="s">
        <v>85</v>
      </c>
      <c r="K19" s="52"/>
      <c r="L19" s="52">
        <f>I19*K19</f>
        <v>0</v>
      </c>
      <c r="M19" s="49" t="s">
        <v>83</v>
      </c>
    </row>
    <row r="20" spans="2:13" ht="18" customHeight="1">
      <c r="B20" s="5" t="s">
        <v>19</v>
      </c>
      <c r="C20" s="5"/>
      <c r="D20" s="56"/>
      <c r="E20" s="54"/>
      <c r="F20" s="8" t="s">
        <v>6</v>
      </c>
      <c r="G20" s="64">
        <f>G11*0.2*2/18</f>
        <v>8.8888888888888893</v>
      </c>
      <c r="H20" s="68"/>
      <c r="I20" s="58"/>
      <c r="J20" s="23" t="s">
        <v>37</v>
      </c>
      <c r="K20" s="53"/>
      <c r="L20" s="53"/>
      <c r="M20" s="49"/>
    </row>
    <row r="21" spans="2:13" ht="18" customHeight="1">
      <c r="B21" s="59" t="s">
        <v>82</v>
      </c>
      <c r="C21" s="60"/>
      <c r="D21" s="57"/>
      <c r="E21" s="43" t="s">
        <v>81</v>
      </c>
      <c r="F21" s="8" t="s">
        <v>6</v>
      </c>
      <c r="G21" s="64">
        <f>(G19+G20)/23*18</f>
        <v>389.56521739130443</v>
      </c>
      <c r="H21" s="65"/>
      <c r="I21" s="44">
        <f>ROUNDUP(G21,0)</f>
        <v>390</v>
      </c>
      <c r="J21" s="23"/>
      <c r="K21" s="41"/>
      <c r="L21" s="27">
        <f>I21*K21</f>
        <v>0</v>
      </c>
      <c r="M21" s="49"/>
    </row>
    <row r="22" spans="2:13" ht="18" customHeight="1">
      <c r="B22" s="5" t="s">
        <v>47</v>
      </c>
      <c r="C22" s="39"/>
      <c r="D22" s="19" t="s">
        <v>48</v>
      </c>
      <c r="E22" s="5" t="s">
        <v>59</v>
      </c>
      <c r="F22" s="8" t="s">
        <v>6</v>
      </c>
      <c r="G22" s="64">
        <f>G12*0.8/15</f>
        <v>0</v>
      </c>
      <c r="H22" s="68"/>
      <c r="I22" s="33">
        <f>ROUNDUP(G22,0)</f>
        <v>0</v>
      </c>
      <c r="J22" s="23" t="s">
        <v>49</v>
      </c>
      <c r="K22" s="27"/>
      <c r="L22" s="27">
        <f t="shared" ref="L22:L30" si="0">I22*K22</f>
        <v>0</v>
      </c>
      <c r="M22" s="3" t="s">
        <v>50</v>
      </c>
    </row>
    <row r="23" spans="2:13" ht="18" customHeight="1">
      <c r="B23" s="5" t="s">
        <v>8</v>
      </c>
      <c r="C23" s="5"/>
      <c r="D23" s="10" t="s">
        <v>28</v>
      </c>
      <c r="E23" s="5" t="s">
        <v>15</v>
      </c>
      <c r="F23" s="8" t="s">
        <v>11</v>
      </c>
      <c r="G23" s="64">
        <f>G13*1.1/100</f>
        <v>24.2</v>
      </c>
      <c r="H23" s="68"/>
      <c r="I23" s="37">
        <f>ROUNDUP(G23,0)</f>
        <v>25</v>
      </c>
      <c r="J23" s="23" t="s">
        <v>38</v>
      </c>
      <c r="K23" s="27"/>
      <c r="L23" s="27">
        <f t="shared" si="0"/>
        <v>0</v>
      </c>
      <c r="M23" s="3"/>
    </row>
    <row r="24" spans="2:13" ht="18" customHeight="1">
      <c r="B24" s="5" t="s">
        <v>9</v>
      </c>
      <c r="C24" s="5"/>
      <c r="D24" s="10" t="s">
        <v>27</v>
      </c>
      <c r="E24" s="5" t="s">
        <v>15</v>
      </c>
      <c r="F24" s="8" t="s">
        <v>11</v>
      </c>
      <c r="G24" s="64">
        <f>G11*1.1/100</f>
        <v>4.4000000000000004</v>
      </c>
      <c r="H24" s="68"/>
      <c r="I24" s="37">
        <f>ROUNDUP(G24,0)</f>
        <v>5</v>
      </c>
      <c r="J24" s="23" t="s">
        <v>39</v>
      </c>
      <c r="K24" s="27"/>
      <c r="L24" s="27">
        <f t="shared" si="0"/>
        <v>0</v>
      </c>
      <c r="M24" s="3"/>
    </row>
    <row r="25" spans="2:13" ht="18" customHeight="1">
      <c r="B25" s="47" t="s">
        <v>70</v>
      </c>
      <c r="C25" s="5" t="s">
        <v>71</v>
      </c>
      <c r="D25" s="10" t="s">
        <v>32</v>
      </c>
      <c r="E25" s="5" t="s">
        <v>16</v>
      </c>
      <c r="F25" s="8" t="s">
        <v>6</v>
      </c>
      <c r="G25" s="20">
        <f>G13*1/20</f>
        <v>110</v>
      </c>
      <c r="H25" s="21"/>
      <c r="I25" s="37">
        <f>ROUNDUP(G25,0)</f>
        <v>110</v>
      </c>
      <c r="J25" s="23" t="s">
        <v>40</v>
      </c>
      <c r="K25" s="27"/>
      <c r="L25" s="27">
        <f t="shared" si="0"/>
        <v>0</v>
      </c>
      <c r="M25" s="47" t="s">
        <v>60</v>
      </c>
    </row>
    <row r="26" spans="2:13" ht="18" customHeight="1" thickBot="1">
      <c r="B26" s="61"/>
      <c r="C26" s="5" t="s">
        <v>72</v>
      </c>
      <c r="D26" s="10" t="s">
        <v>33</v>
      </c>
      <c r="E26" s="5" t="s">
        <v>17</v>
      </c>
      <c r="F26" s="8" t="s">
        <v>6</v>
      </c>
      <c r="G26" s="22"/>
      <c r="H26" s="18">
        <f>G13*0.3/15</f>
        <v>44</v>
      </c>
      <c r="I26" s="38">
        <f>ROUNDUP(H26,0)</f>
        <v>44</v>
      </c>
      <c r="J26" s="23" t="s">
        <v>41</v>
      </c>
      <c r="K26" s="27"/>
      <c r="L26" s="27">
        <f t="shared" si="0"/>
        <v>0</v>
      </c>
      <c r="M26" s="61"/>
    </row>
    <row r="27" spans="2:13" ht="18" customHeight="1" thickBot="1">
      <c r="B27" s="61"/>
      <c r="C27" s="5" t="s">
        <v>76</v>
      </c>
      <c r="D27" s="10" t="s">
        <v>77</v>
      </c>
      <c r="E27" s="5" t="s">
        <v>16</v>
      </c>
      <c r="F27" s="8" t="s">
        <v>6</v>
      </c>
      <c r="G27" s="62">
        <f>G13*0.5/20</f>
        <v>55</v>
      </c>
      <c r="H27" s="63"/>
      <c r="I27" s="31">
        <f>ROUNDUP(G27,0)</f>
        <v>55</v>
      </c>
      <c r="J27" s="23" t="s">
        <v>69</v>
      </c>
      <c r="K27" s="27"/>
      <c r="L27" s="27"/>
      <c r="M27" s="61"/>
    </row>
    <row r="28" spans="2:13" ht="18" customHeight="1" thickBot="1">
      <c r="B28" s="61"/>
      <c r="C28" s="5" t="s">
        <v>78</v>
      </c>
      <c r="D28" s="10" t="s">
        <v>79</v>
      </c>
      <c r="E28" s="5" t="s">
        <v>16</v>
      </c>
      <c r="F28" s="8" t="s">
        <v>6</v>
      </c>
      <c r="G28" s="62">
        <f>G13*0.8/20</f>
        <v>88</v>
      </c>
      <c r="H28" s="63"/>
      <c r="I28" s="31">
        <f>ROUNDUP(G28,0)</f>
        <v>88</v>
      </c>
      <c r="J28" s="23" t="s">
        <v>80</v>
      </c>
      <c r="K28" s="27"/>
      <c r="L28" s="27"/>
      <c r="M28" s="61"/>
    </row>
    <row r="29" spans="2:13" ht="18" customHeight="1">
      <c r="B29" s="61"/>
      <c r="C29" s="5" t="s">
        <v>55</v>
      </c>
      <c r="D29" s="10" t="s">
        <v>58</v>
      </c>
      <c r="E29" s="5" t="s">
        <v>16</v>
      </c>
      <c r="F29" s="8" t="s">
        <v>6</v>
      </c>
      <c r="G29" s="20">
        <f>G13*1/20</f>
        <v>110</v>
      </c>
      <c r="H29" s="21"/>
      <c r="I29" s="37">
        <f>ROUNDUP(G29,0)</f>
        <v>110</v>
      </c>
      <c r="J29" s="23" t="s">
        <v>40</v>
      </c>
      <c r="K29" s="27"/>
      <c r="L29" s="27">
        <f t="shared" si="0"/>
        <v>0</v>
      </c>
      <c r="M29" s="61"/>
    </row>
    <row r="30" spans="2:13" ht="18" customHeight="1" thickBot="1">
      <c r="B30" s="48"/>
      <c r="C30" s="5" t="s">
        <v>56</v>
      </c>
      <c r="D30" s="10" t="s">
        <v>61</v>
      </c>
      <c r="E30" s="5" t="s">
        <v>16</v>
      </c>
      <c r="F30" s="8" t="s">
        <v>6</v>
      </c>
      <c r="G30" s="22"/>
      <c r="H30" s="18">
        <f>G13*0.5/20</f>
        <v>55</v>
      </c>
      <c r="I30" s="38">
        <f>ROUNDUP(H30,0)</f>
        <v>55</v>
      </c>
      <c r="J30" s="23" t="s">
        <v>69</v>
      </c>
      <c r="K30" s="27"/>
      <c r="L30" s="27">
        <f t="shared" si="0"/>
        <v>0</v>
      </c>
      <c r="M30" s="48"/>
    </row>
    <row r="31" spans="2:13" ht="17.25" customHeight="1">
      <c r="B31" s="1" t="s">
        <v>73</v>
      </c>
      <c r="K31" s="28" t="s">
        <v>53</v>
      </c>
      <c r="L31" s="30">
        <f>SUM(L17:L30)</f>
        <v>0</v>
      </c>
    </row>
    <row r="32" spans="2:13" ht="17.25" customHeight="1">
      <c r="C32" s="1" t="s">
        <v>42</v>
      </c>
      <c r="K32" s="28" t="s">
        <v>54</v>
      </c>
      <c r="L32" s="30">
        <f>L31/G13</f>
        <v>0</v>
      </c>
      <c r="M32" s="1" t="s">
        <v>68</v>
      </c>
    </row>
  </sheetData>
  <mergeCells count="23">
    <mergeCell ref="M17:M18"/>
    <mergeCell ref="M19:M21"/>
    <mergeCell ref="B25:B30"/>
    <mergeCell ref="G27:H27"/>
    <mergeCell ref="E19:E20"/>
    <mergeCell ref="B17:B18"/>
    <mergeCell ref="B21:C21"/>
    <mergeCell ref="D17:D18"/>
    <mergeCell ref="D19:D21"/>
    <mergeCell ref="M25:M30"/>
    <mergeCell ref="I19:I20"/>
    <mergeCell ref="K19:K20"/>
    <mergeCell ref="L19:L20"/>
    <mergeCell ref="G16:H16"/>
    <mergeCell ref="G19:H19"/>
    <mergeCell ref="G17:H17"/>
    <mergeCell ref="G28:H28"/>
    <mergeCell ref="G24:H24"/>
    <mergeCell ref="G20:H20"/>
    <mergeCell ref="G22:H22"/>
    <mergeCell ref="G21:H21"/>
    <mergeCell ref="G23:H23"/>
    <mergeCell ref="G18:H18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露出密着 4kg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05ナルファルトWP防水材料計算書</dc:title>
  <dc:creator>成瀬化学大阪営業所石原</dc:creator>
  <cp:lastModifiedBy>上野遥香</cp:lastModifiedBy>
  <cp:lastPrinted>2017-04-03T00:04:36Z</cp:lastPrinted>
  <dcterms:created xsi:type="dcterms:W3CDTF">1997-01-08T22:48:59Z</dcterms:created>
  <dcterms:modified xsi:type="dcterms:W3CDTF">2019-03-26T08:50:12Z</dcterms:modified>
</cp:coreProperties>
</file>