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\Desktop\"/>
    </mc:Choice>
  </mc:AlternateContent>
  <xr:revisionPtr revIDLastSave="0" documentId="8_{39203AFC-7D79-45E1-B64A-1C38C06AD7E1}" xr6:coauthVersionLast="47" xr6:coauthVersionMax="47" xr10:uidLastSave="{00000000-0000-0000-0000-000000000000}"/>
  <bookViews>
    <workbookView xWindow="-108" yWindow="-108" windowWidth="23256" windowHeight="12456" xr2:uid="{044CECE4-4AA1-47FB-B26E-83592883A452}"/>
  </bookViews>
  <sheets>
    <sheet name="保護2k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J24" i="1" s="1"/>
  <c r="F24" i="1"/>
  <c r="F23" i="1"/>
  <c r="G23" i="1" s="1"/>
  <c r="J23" i="1" s="1"/>
  <c r="F22" i="1"/>
  <c r="G22" i="1" s="1"/>
  <c r="J22" i="1" s="1"/>
  <c r="F19" i="1"/>
  <c r="F12" i="1"/>
  <c r="F16" i="1" s="1"/>
  <c r="F11" i="1"/>
  <c r="F21" i="1" l="1"/>
  <c r="G21" i="1" s="1"/>
  <c r="J21" i="1" s="1"/>
  <c r="F17" i="1"/>
  <c r="G17" i="1" s="1"/>
  <c r="J17" i="1" s="1"/>
  <c r="F18" i="1"/>
  <c r="F20" i="1" l="1"/>
  <c r="G20" i="1" s="1"/>
  <c r="J20" i="1" s="1"/>
  <c r="G18" i="1"/>
  <c r="J18" i="1" s="1"/>
  <c r="J25" i="1" s="1"/>
  <c r="J26" i="1" s="1"/>
</calcChain>
</file>

<file path=xl/sharedStrings.xml><?xml version="1.0" encoding="utf-8"?>
<sst xmlns="http://schemas.openxmlformats.org/spreadsheetml/2006/main" count="78" uniqueCount="66">
  <si>
    <t>ナルファルト防水　NWW-Y02-PM　　材料数量計算書</t>
    <rPh sb="6" eb="8">
      <t>ボウスイ</t>
    </rPh>
    <rPh sb="21" eb="23">
      <t>ザイリョウ</t>
    </rPh>
    <rPh sb="23" eb="25">
      <t>スウリョウ</t>
    </rPh>
    <rPh sb="25" eb="28">
      <t>ケイサンショ</t>
    </rPh>
    <phoneticPr fontId="2"/>
  </si>
  <si>
    <t>モルタルで保護される箇所の防水に適用する(屋根・浴室･厨房・便所等）</t>
    <rPh sb="5" eb="7">
      <t>ホゴ</t>
    </rPh>
    <rPh sb="10" eb="12">
      <t>カショ</t>
    </rPh>
    <rPh sb="13" eb="15">
      <t>ボウスイ</t>
    </rPh>
    <rPh sb="16" eb="18">
      <t>テキヨウ</t>
    </rPh>
    <rPh sb="21" eb="23">
      <t>ヤネ</t>
    </rPh>
    <rPh sb="24" eb="26">
      <t>ヨクシツ</t>
    </rPh>
    <rPh sb="27" eb="29">
      <t>チュウボウ</t>
    </rPh>
    <rPh sb="30" eb="32">
      <t>ベンジョ</t>
    </rPh>
    <rPh sb="32" eb="33">
      <t>トウ</t>
    </rPh>
    <phoneticPr fontId="2"/>
  </si>
  <si>
    <t>1）</t>
    <phoneticPr fontId="2"/>
  </si>
  <si>
    <t>施工数量</t>
    <rPh sb="0" eb="2">
      <t>セコウ</t>
    </rPh>
    <rPh sb="2" eb="4">
      <t>スウリョウ</t>
    </rPh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</si>
  <si>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</si>
  <si>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Ⅰ欄</t>
    <rPh sb="1" eb="2">
      <t>ラン</t>
    </rPh>
    <phoneticPr fontId="2"/>
  </si>
  <si>
    <t>床</t>
    <rPh sb="0" eb="1">
      <t>ユカ</t>
    </rPh>
    <phoneticPr fontId="2"/>
  </si>
  <si>
    <t>①</t>
    <phoneticPr fontId="2"/>
  </si>
  <si>
    <t>㎡</t>
    <phoneticPr fontId="2"/>
  </si>
  <si>
    <t>立上り</t>
    <rPh sb="0" eb="2">
      <t>タチアガ</t>
    </rPh>
    <phoneticPr fontId="2"/>
  </si>
  <si>
    <t>②</t>
    <phoneticPr fontId="2"/>
  </si>
  <si>
    <t>　　立上り　高さ</t>
    <rPh sb="2" eb="4">
      <t>タチアガ</t>
    </rPh>
    <rPh sb="6" eb="7">
      <t>タカ</t>
    </rPh>
    <phoneticPr fontId="2"/>
  </si>
  <si>
    <t>ｍ</t>
    <phoneticPr fontId="2"/>
  </si>
  <si>
    <t>　　立上り　長さ</t>
    <rPh sb="2" eb="4">
      <t>タチアガ</t>
    </rPh>
    <rPh sb="6" eb="7">
      <t>ナガ</t>
    </rPh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</si>
  <si>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</si>
  <si>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①＋②</t>
    <phoneticPr fontId="2"/>
  </si>
  <si>
    <t>2）</t>
    <phoneticPr fontId="2"/>
  </si>
  <si>
    <t>材料計算</t>
    <rPh sb="0" eb="2">
      <t>ザイリョウ</t>
    </rPh>
    <rPh sb="2" eb="4">
      <t>ケイサン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</si>
  <si>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</si>
  <si>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Ⅱ欄</t>
    <rPh sb="1" eb="2">
      <t>ラン</t>
    </rPh>
    <phoneticPr fontId="2"/>
  </si>
  <si>
    <t>分類</t>
    <rPh sb="0" eb="2">
      <t>ブンルイ</t>
    </rPh>
    <phoneticPr fontId="2"/>
  </si>
  <si>
    <t>使用材料</t>
    <rPh sb="0" eb="2">
      <t>シヨウ</t>
    </rPh>
    <rPh sb="2" eb="4">
      <t>ザイリョウ</t>
    </rPh>
    <phoneticPr fontId="2"/>
  </si>
  <si>
    <t>荷姿</t>
    <rPh sb="0" eb="1">
      <t>ニ</t>
    </rPh>
    <rPh sb="1" eb="2">
      <t>スガタ</t>
    </rPh>
    <phoneticPr fontId="2"/>
  </si>
  <si>
    <t>所要量</t>
    <rPh sb="0" eb="2">
      <t>ショヨウ</t>
    </rPh>
    <rPh sb="2" eb="3">
      <t>リョウ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</si>
  <si>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</si>
  <si>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使用量</t>
    <rPh sb="0" eb="3">
      <t>シヨウリョウ</t>
    </rPh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</si>
  <si>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</si>
  <si>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</si>
  <si>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</si>
  <si>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ﾌﾟﾗｲﾏｰ</t>
    <phoneticPr fontId="2"/>
  </si>
  <si>
    <t>ナルファルトプライマー</t>
    <phoneticPr fontId="2"/>
  </si>
  <si>
    <t>2kg　（WP同梱、無償）</t>
    <rPh sb="7" eb="9">
      <t>ドウコン</t>
    </rPh>
    <rPh sb="10" eb="12">
      <t>ムショウ</t>
    </rPh>
    <phoneticPr fontId="2"/>
  </si>
  <si>
    <t>缶</t>
    <rPh sb="0" eb="1">
      <t>カン</t>
    </rPh>
    <phoneticPr fontId="2"/>
  </si>
  <si>
    <t>手配無用</t>
    <rPh sb="0" eb="2">
      <t>テハイ</t>
    </rPh>
    <rPh sb="2" eb="4">
      <t>ムヨウ</t>
    </rPh>
    <phoneticPr fontId="2"/>
  </si>
  <si>
    <t>0.2kg/㎡</t>
    <phoneticPr fontId="2"/>
  </si>
  <si>
    <t>算入不要</t>
    <rPh sb="0" eb="2">
      <t>サンニュウ</t>
    </rPh>
    <rPh sb="2" eb="4">
      <t>フヨウ</t>
    </rPh>
    <phoneticPr fontId="2"/>
  </si>
  <si>
    <t>どちらか選択</t>
    <rPh sb="4" eb="6">
      <t>センタク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</si>
  <si>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</si>
  <si>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防水材料</t>
    <rPh sb="0" eb="2">
      <t>ボウスイ</t>
    </rPh>
    <rPh sb="2" eb="4">
      <t>ザイリョウ</t>
    </rPh>
    <phoneticPr fontId="2"/>
  </si>
  <si>
    <t>ナルファルトWP</t>
    <phoneticPr fontId="2"/>
  </si>
  <si>
    <t>18kgﾎﾟﾘﾍﾟｰﾙ缶</t>
    <rPh sb="11" eb="12">
      <t>カン</t>
    </rPh>
    <phoneticPr fontId="2"/>
  </si>
  <si>
    <t>2 kg/㎡</t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</si>
  <si>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</si>
  <si>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0.2kg/m</t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</si>
  <si>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</si>
  <si>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</si>
  <si>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補強布</t>
    <rPh sb="0" eb="2">
      <t>ホキョウ</t>
    </rPh>
    <rPh sb="2" eb="3">
      <t>フ</t>
    </rPh>
    <phoneticPr fontId="2"/>
  </si>
  <si>
    <t>不織布　　W1050</t>
    <rPh sb="0" eb="1">
      <t>フ</t>
    </rPh>
    <rPh sb="1" eb="2">
      <t>ショク</t>
    </rPh>
    <rPh sb="2" eb="3">
      <t>フ</t>
    </rPh>
    <phoneticPr fontId="2"/>
  </si>
  <si>
    <t>100ｍ巻</t>
    <rPh sb="4" eb="5">
      <t>マ</t>
    </rPh>
    <phoneticPr fontId="2"/>
  </si>
  <si>
    <t>巻</t>
    <rPh sb="0" eb="1">
      <t>マ</t>
    </rPh>
    <phoneticPr fontId="2"/>
  </si>
  <si>
    <t>1.1㎡／㎡</t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</si>
  <si>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</si>
  <si>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不織布　　W200</t>
    <rPh sb="0" eb="1">
      <t>フ</t>
    </rPh>
    <rPh sb="1" eb="2">
      <t>ショク</t>
    </rPh>
    <rPh sb="2" eb="3">
      <t>フ</t>
    </rPh>
    <phoneticPr fontId="2"/>
  </si>
  <si>
    <t>1.1ｍ/ｍ</t>
    <phoneticPr fontId="2"/>
  </si>
  <si>
    <t>床　絶縁シート</t>
    <rPh sb="0" eb="1">
      <t>ユカ</t>
    </rPh>
    <rPh sb="2" eb="4">
      <t>ゼツエン</t>
    </rPh>
    <phoneticPr fontId="2"/>
  </si>
  <si>
    <t>ﾎﾟﾘｴﾁﾚﾝﾌｨﾙﾑ　t0.15</t>
    <phoneticPr fontId="2"/>
  </si>
  <si>
    <t>t0.15 1.8×50m</t>
    <phoneticPr fontId="2"/>
  </si>
  <si>
    <t>別途調達可</t>
    <rPh sb="0" eb="2">
      <t>ベット</t>
    </rPh>
    <rPh sb="2" eb="4">
      <t>チョウタツ</t>
    </rPh>
    <rPh sb="4" eb="5">
      <t>カ</t>
    </rPh>
    <phoneticPr fontId="2"/>
  </si>
  <si>
    <t>立上り　トンボ</t>
    <rPh sb="0" eb="2">
      <t>タチアガ</t>
    </rPh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</si>
  <si>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</si>
  <si>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</si>
  <si>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</si>
  <si>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材料費計</t>
    <rPh sb="0" eb="3">
      <t>ザイリョウヒ</t>
    </rPh>
    <rPh sb="3" eb="4">
      <t>ケイ</t>
    </rPh>
    <phoneticPr fontId="2"/>
  </si>
  <si>
    <t>積算は概算です。　施工に当たっては不足分を追加手配してください。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</si>
  <si>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材料単価</t>
    <rPh sb="0" eb="2">
      <t>ザイリョウ</t>
    </rPh>
    <rPh sb="2" eb="4">
      <t>タンカ</t>
    </rPh>
    <phoneticPr fontId="2"/>
  </si>
  <si>
    <t>円/㎡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</si>
</sst>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8" fontId="6" fillId="5" borderId="4" xfId="1" applyFont="1" applyFill="1" applyBorder="1" applyAlignment="1">
      <alignment horizontal="center" vertical="center"/>
    </xf>
    <xf numFmtId="38" fontId="1" fillId="5" borderId="7" xfId="1" applyFont="1" applyFill="1" applyBorder="1" applyAlignment="1">
      <alignment horizontal="center" vertical="center"/>
    </xf>
    <xf numFmtId="38" fontId="6" fillId="5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38" fontId="8" fillId="4" borderId="4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2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3" fillId="3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1" fillId="4" borderId="2" xfId="1" applyFont="1" applyFill="1" applyBorder="1" applyAlignment="1">
      <alignment horizontal="center" vertical="center"/>
    </xf>
    <xf numFmtId="38" fontId="1" fillId="4" borderId="7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38" fontId="1" fillId="4" borderId="8" xfId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38" fontId="9" fillId="4" borderId="4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7" fontId="0" fillId="0" borderId="3" xfId="2" applyNumberFormat="1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8" fontId="0" fillId="0" borderId="2" xfId="0" applyNumberFormat="1" applyBorder="1" applyAlignment="1">
      <alignment vertical="center"/>
    </xf>
    <xf numFmtId="38" fontId="0" fillId="0" borderId="2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05ナルファルトWP材料数量計算書" xfId="2" xr:uid="{DA4EC89D-6BC6-4C46-B79D-9F167276F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8346-7AD7-40CB-853C-E60BCB5C2E46}">
  <dimension ref="A4:K26"/>
  <sheetViews>
    <sheetView tabSelected="1" topLeftCell="A10" workbookViewId="0">
      <selection activeCell="F19" sqref="F19"/>
    </sheetView>
  </sheetViews>
  <sheetFormatPr defaultColWidth="9" defaultRowHeight="13.2" x14ac:dyDescent="0.2"/>
  <cols>
    <col min="1" max="1" width="3.6640625" style="1" customWidth="1"/>
    <col min="2" max="2" width="16.21875" style="1" customWidth="1"/>
    <col min="3" max="3" width="24.6640625" style="1" customWidth="1"/>
    <col min="4" max="4" width="21.109375" style="1" customWidth="1"/>
    <col min="5" max="5" width="3.33203125" style="6" bestFit="1" customWidth="1"/>
    <col min="6" max="6" width="13.77734375" style="1" customWidth="1"/>
    <col min="7" max="7" width="13.6640625" style="1" customWidth="1"/>
    <col min="8" max="8" width="10.88671875" style="1" customWidth="1"/>
    <col min="9" max="9" width="11.21875" style="1" customWidth="1"/>
    <col min="10" max="10" width="10.6640625" style="1" customWidth="1"/>
    <col min="11" max="11" width="12.6640625" style="1" customWidth="1"/>
    <col min="12" max="16384" width="9" style="1"/>
  </cols>
  <sheetData>
    <row r="4" spans="1:11" ht="16.2" x14ac:dyDescent="0.2">
      <c r="B4" s="2" t="s">
        <v>0</v>
      </c>
      <c r="C4" s="3"/>
      <c r="D4" s="3"/>
      <c r="E4" s="4"/>
      <c r="F4" s="3"/>
    </row>
    <row r="5" spans="1:11" x14ac:dyDescent="0.2">
      <c r="B5" s="5"/>
      <c r="C5" s="5" t="s">
        <v>1</v>
      </c>
      <c r="D5" s="5"/>
    </row>
    <row r="6" spans="1:11" ht="13.8" thickBot="1" x14ac:dyDescent="0.25">
      <c r="A6" s="1" t="s">
        <v>2</v>
      </c>
      <c r="B6" s="1" t="s">
        <v>3</v>
      </c>
      <c r="C6" s="7" t="s">
        <v>4</v>
      </c>
    </row>
    <row r="7" spans="1:11" ht="19.5" customHeight="1" x14ac:dyDescent="0.2">
      <c r="F7" s="8" t="s">
        <v>5</v>
      </c>
    </row>
    <row r="8" spans="1:11" ht="18" customHeight="1" x14ac:dyDescent="0.2">
      <c r="C8" s="9" t="s">
        <v>6</v>
      </c>
      <c r="D8" s="10" t="s">
        <v>7</v>
      </c>
      <c r="E8" s="11" t="s">
        <v>8</v>
      </c>
      <c r="F8" s="12">
        <v>300</v>
      </c>
    </row>
    <row r="9" spans="1:11" ht="18" customHeight="1" x14ac:dyDescent="0.2">
      <c r="C9" s="9" t="s">
        <v>9</v>
      </c>
      <c r="D9" s="10" t="s">
        <v>10</v>
      </c>
      <c r="E9" s="11" t="s">
        <v>8</v>
      </c>
      <c r="F9" s="12">
        <v>100</v>
      </c>
    </row>
    <row r="10" spans="1:11" ht="18" customHeight="1" x14ac:dyDescent="0.2">
      <c r="C10" s="9" t="s">
        <v>11</v>
      </c>
      <c r="D10" s="10"/>
      <c r="E10" s="11" t="s">
        <v>12</v>
      </c>
      <c r="F10" s="13">
        <v>0.5</v>
      </c>
    </row>
    <row r="11" spans="1:11" ht="18" customHeight="1" x14ac:dyDescent="0.2">
      <c r="C11" s="9" t="s">
        <v>13</v>
      </c>
      <c r="D11" s="10"/>
      <c r="E11" s="11" t="s">
        <v>12</v>
      </c>
      <c r="F11" s="13">
        <f>F9/F10</f>
        <v>200</v>
      </c>
    </row>
    <row r="12" spans="1:11" ht="18" customHeight="1" thickBot="1" x14ac:dyDescent="0.25">
      <c r="C12" s="9" t="s">
        <v>14</v>
      </c>
      <c r="D12" s="10" t="s">
        <v>15</v>
      </c>
      <c r="E12" s="11" t="s">
        <v>8</v>
      </c>
      <c r="F12" s="14">
        <f>F8+F9</f>
        <v>400</v>
      </c>
    </row>
    <row r="13" spans="1:11" ht="13.8" thickBot="1" x14ac:dyDescent="0.25"/>
    <row r="14" spans="1:11" ht="27.75" customHeight="1" x14ac:dyDescent="0.2">
      <c r="A14" s="1" t="s">
        <v>16</v>
      </c>
      <c r="B14" s="1" t="s">
        <v>17</v>
      </c>
      <c r="C14" s="7" t="s">
        <v>18</v>
      </c>
      <c r="F14" s="11"/>
      <c r="G14" s="8" t="s">
        <v>19</v>
      </c>
    </row>
    <row r="15" spans="1:11" ht="20.25" customHeight="1" x14ac:dyDescent="0.2">
      <c r="B15" s="15" t="s">
        <v>20</v>
      </c>
      <c r="C15" s="15" t="s">
        <v>21</v>
      </c>
      <c r="D15" s="15" t="s">
        <v>22</v>
      </c>
      <c r="E15" s="11"/>
      <c r="F15" s="11" t="s">
        <v>23</v>
      </c>
      <c r="G15" s="16" t="s">
        <v>24</v>
      </c>
      <c r="H15" s="17" t="s">
        <v>25</v>
      </c>
      <c r="I15" s="18" t="s">
        <v>26</v>
      </c>
      <c r="J15" s="19" t="s">
        <v>27</v>
      </c>
      <c r="K15" s="15" t="s">
        <v>28</v>
      </c>
    </row>
    <row r="16" spans="1:11" ht="17.25" customHeight="1" x14ac:dyDescent="0.2">
      <c r="B16" s="20" t="s">
        <v>29</v>
      </c>
      <c r="C16" s="21" t="s">
        <v>30</v>
      </c>
      <c r="D16" s="22" t="s">
        <v>31</v>
      </c>
      <c r="E16" s="11" t="s">
        <v>32</v>
      </c>
      <c r="F16" s="23">
        <f>ROUNDUP(F12*0.2/2,0)</f>
        <v>40</v>
      </c>
      <c r="G16" s="24" t="s">
        <v>33</v>
      </c>
      <c r="H16" s="17" t="s">
        <v>34</v>
      </c>
      <c r="I16" s="25"/>
      <c r="J16" s="26" t="s">
        <v>35</v>
      </c>
      <c r="K16" s="20" t="s">
        <v>36</v>
      </c>
    </row>
    <row r="17" spans="2:11" ht="17.25" customHeight="1" x14ac:dyDescent="0.2">
      <c r="B17" s="27"/>
      <c r="C17" s="28"/>
      <c r="D17" s="29" t="s">
        <v>37</v>
      </c>
      <c r="E17" s="30" t="s">
        <v>32</v>
      </c>
      <c r="F17" s="31">
        <f>ROUNDUP(F12*0.2/10,0)</f>
        <v>8</v>
      </c>
      <c r="G17" s="32">
        <f>F17</f>
        <v>8</v>
      </c>
      <c r="H17" s="17" t="s">
        <v>34</v>
      </c>
      <c r="I17" s="33"/>
      <c r="J17" s="34">
        <f>G17*I17</f>
        <v>0</v>
      </c>
      <c r="K17" s="27"/>
    </row>
    <row r="18" spans="2:11" ht="17.25" customHeight="1" x14ac:dyDescent="0.2">
      <c r="B18" s="15" t="s">
        <v>38</v>
      </c>
      <c r="C18" s="21" t="s">
        <v>39</v>
      </c>
      <c r="D18" s="35" t="s">
        <v>40</v>
      </c>
      <c r="E18" s="11" t="s">
        <v>32</v>
      </c>
      <c r="F18" s="36">
        <f>F12*2/18</f>
        <v>44.444444444444443</v>
      </c>
      <c r="G18" s="37">
        <f>ROUNDUP(F18+F19,0)</f>
        <v>47</v>
      </c>
      <c r="H18" s="38" t="s">
        <v>41</v>
      </c>
      <c r="I18" s="39"/>
      <c r="J18" s="40">
        <f>G18*I18</f>
        <v>0</v>
      </c>
      <c r="K18" s="35" t="s">
        <v>36</v>
      </c>
    </row>
    <row r="19" spans="2:11" ht="17.25" customHeight="1" x14ac:dyDescent="0.2">
      <c r="B19" s="15" t="s">
        <v>42</v>
      </c>
      <c r="C19" s="41"/>
      <c r="D19" s="35"/>
      <c r="E19" s="11" t="s">
        <v>32</v>
      </c>
      <c r="F19" s="36">
        <f>F11*0.2*1/18</f>
        <v>2.2222222222222223</v>
      </c>
      <c r="G19" s="42"/>
      <c r="H19" s="17" t="s">
        <v>43</v>
      </c>
      <c r="I19" s="39"/>
      <c r="J19" s="43"/>
      <c r="K19" s="35"/>
    </row>
    <row r="20" spans="2:11" ht="17.25" customHeight="1" x14ac:dyDescent="0.2">
      <c r="B20" s="44" t="s">
        <v>44</v>
      </c>
      <c r="C20" s="28"/>
      <c r="D20" s="44" t="s">
        <v>45</v>
      </c>
      <c r="E20" s="11" t="s">
        <v>32</v>
      </c>
      <c r="F20" s="36">
        <f>(F18+F19)/23*18</f>
        <v>36.521739130434774</v>
      </c>
      <c r="G20" s="45">
        <f>ROUNDUP(F20,0)</f>
        <v>37</v>
      </c>
      <c r="H20" s="17"/>
      <c r="I20" s="33"/>
      <c r="J20" s="34">
        <f>G20*I20</f>
        <v>0</v>
      </c>
      <c r="K20" s="35"/>
    </row>
    <row r="21" spans="2:11" ht="17.25" customHeight="1" x14ac:dyDescent="0.2">
      <c r="B21" s="15" t="s">
        <v>46</v>
      </c>
      <c r="C21" s="46" t="s">
        <v>47</v>
      </c>
      <c r="D21" s="15" t="s">
        <v>48</v>
      </c>
      <c r="E21" s="11" t="s">
        <v>49</v>
      </c>
      <c r="F21" s="36">
        <f>F12*1.1/100</f>
        <v>4.4000000000000004</v>
      </c>
      <c r="G21" s="47">
        <f>ROUNDUP(F21,0)</f>
        <v>5</v>
      </c>
      <c r="H21" s="17" t="s">
        <v>50</v>
      </c>
      <c r="I21" s="34"/>
      <c r="J21" s="34">
        <f>G21*I21</f>
        <v>0</v>
      </c>
      <c r="K21" s="15"/>
    </row>
    <row r="22" spans="2:11" ht="17.25" customHeight="1" x14ac:dyDescent="0.2">
      <c r="B22" s="15" t="s">
        <v>51</v>
      </c>
      <c r="C22" s="46" t="s">
        <v>52</v>
      </c>
      <c r="D22" s="15" t="s">
        <v>48</v>
      </c>
      <c r="E22" s="11" t="s">
        <v>49</v>
      </c>
      <c r="F22" s="36">
        <f>F11*1.1/100</f>
        <v>2.2000000000000002</v>
      </c>
      <c r="G22" s="47">
        <f>ROUNDUP(F22,0)</f>
        <v>3</v>
      </c>
      <c r="H22" s="17" t="s">
        <v>53</v>
      </c>
      <c r="I22" s="34"/>
      <c r="J22" s="34">
        <f>G22*I22</f>
        <v>0</v>
      </c>
      <c r="K22" s="15"/>
    </row>
    <row r="23" spans="2:11" ht="19.5" customHeight="1" x14ac:dyDescent="0.2">
      <c r="B23" s="48" t="s">
        <v>54</v>
      </c>
      <c r="C23" s="49" t="s">
        <v>55</v>
      </c>
      <c r="D23" s="48" t="s">
        <v>56</v>
      </c>
      <c r="E23" s="48" t="s">
        <v>49</v>
      </c>
      <c r="F23" s="50">
        <f>F8/(1.8*50)</f>
        <v>3.3333333333333335</v>
      </c>
      <c r="G23" s="47">
        <f>ROUNDUP(F23,0)</f>
        <v>4</v>
      </c>
      <c r="H23" s="51"/>
      <c r="I23" s="34"/>
      <c r="J23" s="34">
        <f>G23*I23</f>
        <v>0</v>
      </c>
      <c r="K23" s="20" t="s">
        <v>57</v>
      </c>
    </row>
    <row r="24" spans="2:11" ht="17.25" customHeight="1" thickBot="1" x14ac:dyDescent="0.25">
      <c r="B24" s="48" t="s">
        <v>58</v>
      </c>
      <c r="C24" s="49" t="s">
        <v>59</v>
      </c>
      <c r="D24" s="48"/>
      <c r="E24" s="48" t="s">
        <v>60</v>
      </c>
      <c r="F24" s="52">
        <f>F9*12</f>
        <v>1200</v>
      </c>
      <c r="G24" s="53">
        <f>ROUNDUP(F24,-3)</f>
        <v>2000</v>
      </c>
      <c r="H24" s="51" t="s">
        <v>61</v>
      </c>
      <c r="I24" s="34"/>
      <c r="J24" s="34">
        <f>G24*I24</f>
        <v>0</v>
      </c>
      <c r="K24" s="27"/>
    </row>
    <row r="25" spans="2:11" ht="24.75" customHeight="1" x14ac:dyDescent="0.2">
      <c r="I25" s="54" t="s">
        <v>62</v>
      </c>
      <c r="J25" s="55">
        <f>SUM(J16:J24)</f>
        <v>0</v>
      </c>
    </row>
    <row r="26" spans="2:11" ht="19.5" customHeight="1" x14ac:dyDescent="0.2">
      <c r="C26" s="1" t="s">
        <v>63</v>
      </c>
      <c r="I26" s="54" t="s">
        <v>64</v>
      </c>
      <c r="J26" s="56">
        <f>J25/F12</f>
        <v>0</v>
      </c>
      <c r="K26" s="1" t="s">
        <v>65</v>
      </c>
    </row>
  </sheetData>
  <mergeCells count="10">
    <mergeCell ref="K23:K24"/>
    <mergeCell ref="B16:B17"/>
    <mergeCell ref="C16:C17"/>
    <mergeCell ref="K16:K17"/>
    <mergeCell ref="C18:C20"/>
    <mergeCell ref="D18:D19"/>
    <mergeCell ref="G18:G19"/>
    <mergeCell ref="I18:I19"/>
    <mergeCell ref="J18:J19"/>
    <mergeCell ref="K18:K20"/>
  </mergeCells>
  <phoneticPr fontId="2"/>
  <pageMargins left="0.55000000000000004" right="0.19685039370078741" top="0.98425196850393704" bottom="0.98425196850393704" header="0.51181102362204722" footer="0.51181102362204722"/>
  <pageSetup paperSize="9" orientation="landscape" horizontalDpi="4294967293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保護2kg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晃樹 竜田</dc:creator>
  <cp:lastModifiedBy>晃樹 竜田</cp:lastModifiedBy>
  <dcterms:created xsi:type="dcterms:W3CDTF">2024-12-24T23:30:10Z</dcterms:created>
  <dcterms:modified xsi:type="dcterms:W3CDTF">2024-12-24T23:30:30Z</dcterms:modified>
</cp:coreProperties>
</file>