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\Desktop\"/>
    </mc:Choice>
  </mc:AlternateContent>
  <xr:revisionPtr revIDLastSave="0" documentId="8_{653CA3A7-87C9-462A-9570-301FDF8C4429}" xr6:coauthVersionLast="47" xr6:coauthVersionMax="47" xr10:uidLastSave="{00000000-0000-0000-0000-000000000000}"/>
  <bookViews>
    <workbookView xWindow="-108" yWindow="-108" windowWidth="23256" windowHeight="12456" xr2:uid="{6903CF7E-8CF1-4EE3-811A-66116DDACFD6}"/>
  </bookViews>
  <sheets>
    <sheet name="保護断熱2k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J27" i="1" s="1"/>
  <c r="F27" i="1"/>
  <c r="F26" i="1"/>
  <c r="G26" i="1" s="1"/>
  <c r="J26" i="1" s="1"/>
  <c r="F25" i="1"/>
  <c r="G25" i="1" s="1"/>
  <c r="J25" i="1" s="1"/>
  <c r="F24" i="1"/>
  <c r="G24" i="1" s="1"/>
  <c r="J24" i="1" s="1"/>
  <c r="F21" i="1"/>
  <c r="F20" i="1"/>
  <c r="F19" i="1"/>
  <c r="F22" i="1" s="1"/>
  <c r="G22" i="1" s="1"/>
  <c r="J22" i="1" s="1"/>
  <c r="F18" i="1"/>
  <c r="G18" i="1" s="1"/>
  <c r="J18" i="1" s="1"/>
  <c r="F13" i="1"/>
  <c r="F23" i="1" s="1"/>
  <c r="G23" i="1" s="1"/>
  <c r="J23" i="1" s="1"/>
  <c r="F12" i="1"/>
  <c r="G19" i="1" l="1"/>
  <c r="J19" i="1" s="1"/>
  <c r="J28" i="1" s="1"/>
  <c r="J29" i="1" s="1"/>
  <c r="F17" i="1"/>
</calcChain>
</file>

<file path=xl/sharedStrings.xml><?xml version="1.0" encoding="utf-8"?>
<sst xmlns="http://schemas.openxmlformats.org/spreadsheetml/2006/main" count="88" uniqueCount="73">
  <si>
    <t>保護断熱ナルファルト塗膜シート工法　NWW-Y02-PD　　材料数量計算書</t>
    <rPh sb="0" eb="2">
      <t>ホゴ</t>
    </rPh>
    <rPh sb="2" eb="4">
      <t>ダンネツ</t>
    </rPh>
    <rPh sb="10" eb="12">
      <t>トマク</t>
    </rPh>
    <rPh sb="15" eb="17">
      <t>コウホウ</t>
    </rPh>
    <rPh sb="30" eb="32">
      <t>ザイリョウ</t>
    </rPh>
    <rPh sb="32" eb="34">
      <t>スウリョウ</t>
    </rPh>
    <rPh sb="34" eb="37">
      <t>ケイサンショ</t>
    </rPh>
    <phoneticPr fontId="2"/>
  </si>
  <si>
    <t>モルタルで保護される箇所の防水に適用する　　(屋根等）</t>
    <rPh sb="5" eb="7">
      <t>ホゴ</t>
    </rPh>
    <rPh sb="10" eb="12">
      <t>カショ</t>
    </rPh>
    <rPh sb="13" eb="15">
      <t>ボウスイ</t>
    </rPh>
    <rPh sb="16" eb="18">
      <t>テキヨウ</t>
    </rPh>
    <rPh sb="23" eb="25">
      <t>ヤネ</t>
    </rPh>
    <rPh sb="25" eb="26">
      <t>トウ</t>
    </rPh>
    <phoneticPr fontId="2"/>
  </si>
  <si>
    <t>1）</t>
    <phoneticPr fontId="2"/>
  </si>
  <si>
    <t>施工数量</t>
    <rPh sb="0" eb="2">
      <t>セコウ</t>
    </rPh>
    <rPh sb="2" eb="4">
      <t>スウリョウ</t>
    </rPh>
    <phoneticPr fontId="2"/>
  </si>
  <si>
    <t>（Ⅰ欄色地枠に施工数量を入力してください）</t>
    <rPh sb="2" eb="3">
      <t>ラン</t>
    </rPh>
    <rPh sb="3" eb="4">
      <t>イロ</t>
    </rPh>
    <rPh sb="4" eb="5">
      <t>ジ</t>
    </rPh>
    <rPh sb="5" eb="6">
      <t>ワク</t>
    </rPh>
    <rPh sb="7" eb="9">
      <t>セコウ</t>
    </rPh>
    <rPh sb="9" eb="11">
      <t>スウリョウ</t>
    </rPh>
    <rPh sb="12" eb="14">
      <t>ニュウリョク</t>
    </rPh>
    <phoneticPr fontId="2"/>
  </si>
  <si>
    <t>Ⅰ欄</t>
    <rPh sb="1" eb="2">
      <t>ラン</t>
    </rPh>
    <phoneticPr fontId="2"/>
  </si>
  <si>
    <t>床　非断熱部</t>
    <rPh sb="0" eb="1">
      <t>ユカ</t>
    </rPh>
    <rPh sb="2" eb="3">
      <t>ヒ</t>
    </rPh>
    <rPh sb="3" eb="5">
      <t>ダンネツ</t>
    </rPh>
    <rPh sb="5" eb="6">
      <t>ブ</t>
    </rPh>
    <phoneticPr fontId="2"/>
  </si>
  <si>
    <t>①</t>
    <phoneticPr fontId="2"/>
  </si>
  <si>
    <t>㎡</t>
    <phoneticPr fontId="2"/>
  </si>
  <si>
    <t>床　断熱部</t>
    <rPh sb="0" eb="1">
      <t>ユカ</t>
    </rPh>
    <rPh sb="2" eb="4">
      <t>ダンネツ</t>
    </rPh>
    <rPh sb="4" eb="5">
      <t>ブ</t>
    </rPh>
    <phoneticPr fontId="2"/>
  </si>
  <si>
    <t>①’</t>
    <phoneticPr fontId="2"/>
  </si>
  <si>
    <t>立上り</t>
    <rPh sb="0" eb="2">
      <t>タチアガ</t>
    </rPh>
    <phoneticPr fontId="2"/>
  </si>
  <si>
    <t>②</t>
    <phoneticPr fontId="2"/>
  </si>
  <si>
    <t>　　立上り　高さ</t>
    <rPh sb="2" eb="4">
      <t>タチアガ</t>
    </rPh>
    <rPh sb="6" eb="7">
      <t>タカ</t>
    </rPh>
    <phoneticPr fontId="2"/>
  </si>
  <si>
    <t>ｍ</t>
    <phoneticPr fontId="2"/>
  </si>
  <si>
    <t>　　立上り　長さ</t>
    <rPh sb="2" eb="4">
      <t>タチアガ</t>
    </rPh>
    <rPh sb="6" eb="7">
      <t>ナガ</t>
    </rPh>
    <phoneticPr fontId="2"/>
  </si>
  <si>
    <t>総施工数量</t>
    <rPh sb="0" eb="1">
      <t>ソウ</t>
    </rPh>
    <rPh sb="1" eb="3">
      <t>セコウ</t>
    </rPh>
    <rPh sb="3" eb="5">
      <t>スウリョウ</t>
    </rPh>
    <phoneticPr fontId="2"/>
  </si>
  <si>
    <t>①＋①’＋②</t>
    <phoneticPr fontId="2"/>
  </si>
  <si>
    <t>2）</t>
    <phoneticPr fontId="2"/>
  </si>
  <si>
    <t>材料計算</t>
    <rPh sb="0" eb="2">
      <t>ザイリョウ</t>
    </rPh>
    <rPh sb="2" eb="4">
      <t>ケイサン</t>
    </rPh>
    <phoneticPr fontId="2"/>
  </si>
  <si>
    <t>（Ⅱ欄の材料数量を発注してください）</t>
    <rPh sb="2" eb="3">
      <t>ラン</t>
    </rPh>
    <rPh sb="4" eb="6">
      <t>ザイリョウ</t>
    </rPh>
    <rPh sb="6" eb="8">
      <t>スウリョウ</t>
    </rPh>
    <rPh sb="9" eb="11">
      <t>ハッチュウ</t>
    </rPh>
    <phoneticPr fontId="2"/>
  </si>
  <si>
    <t>Ⅱ欄</t>
    <rPh sb="1" eb="2">
      <t>ラン</t>
    </rPh>
    <phoneticPr fontId="2"/>
  </si>
  <si>
    <t>分類</t>
    <rPh sb="0" eb="2">
      <t>ブンルイ</t>
    </rPh>
    <phoneticPr fontId="2"/>
  </si>
  <si>
    <t>使用材料</t>
    <rPh sb="0" eb="2">
      <t>シヨウ</t>
    </rPh>
    <rPh sb="2" eb="4">
      <t>ザイリョウ</t>
    </rPh>
    <phoneticPr fontId="2"/>
  </si>
  <si>
    <t>荷姿</t>
    <rPh sb="0" eb="1">
      <t>ニ</t>
    </rPh>
    <rPh sb="1" eb="2">
      <t>スガタ</t>
    </rPh>
    <phoneticPr fontId="2"/>
  </si>
  <si>
    <t>個別材料数</t>
    <rPh sb="0" eb="2">
      <t>コベツ</t>
    </rPh>
    <rPh sb="2" eb="4">
      <t>ザイリョウ</t>
    </rPh>
    <rPh sb="4" eb="5">
      <t>スウ</t>
    </rPh>
    <phoneticPr fontId="2"/>
  </si>
  <si>
    <t>概算発注数量</t>
    <rPh sb="0" eb="2">
      <t>ガイサン</t>
    </rPh>
    <rPh sb="2" eb="4">
      <t>ハッチュウ</t>
    </rPh>
    <rPh sb="4" eb="6">
      <t>スウリョウ</t>
    </rPh>
    <phoneticPr fontId="2"/>
  </si>
  <si>
    <t>使用量</t>
    <rPh sb="0" eb="3">
      <t>シヨウリョウ</t>
    </rPh>
    <phoneticPr fontId="2"/>
  </si>
  <si>
    <t>仕切単価</t>
    <rPh sb="0" eb="2">
      <t>シキ</t>
    </rPh>
    <rPh sb="2" eb="4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</si>
  <si>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</si>
  <si>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</si>
  <si>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ﾌﾟﾗｲﾏｰ</t>
    <phoneticPr fontId="2"/>
  </si>
  <si>
    <t>ナルファルトプライマー</t>
    <phoneticPr fontId="2"/>
  </si>
  <si>
    <t>2kg　（WP同梱、無償）</t>
    <rPh sb="7" eb="9">
      <t>ドウコン</t>
    </rPh>
    <rPh sb="10" eb="12">
      <t>ムショウ</t>
    </rPh>
    <phoneticPr fontId="2"/>
  </si>
  <si>
    <t>缶</t>
    <rPh sb="0" eb="1">
      <t>カン</t>
    </rPh>
    <phoneticPr fontId="2"/>
  </si>
  <si>
    <t>手配無用</t>
    <rPh sb="0" eb="2">
      <t>テハイ</t>
    </rPh>
    <rPh sb="2" eb="4">
      <t>ムヨウ</t>
    </rPh>
    <phoneticPr fontId="2"/>
  </si>
  <si>
    <t>0.2kg/㎡</t>
    <phoneticPr fontId="2"/>
  </si>
  <si>
    <t>算入不要</t>
    <rPh sb="0" eb="2">
      <t>サンニュウ</t>
    </rPh>
    <rPh sb="2" eb="4">
      <t>フヨウ</t>
    </rPh>
    <phoneticPr fontId="2"/>
  </si>
  <si>
    <t>どちらか選択</t>
    <rPh sb="4" eb="6">
      <t>センタク</t>
    </rPh>
    <phoneticPr fontId="2"/>
  </si>
  <si>
    <t>10kg缶　(別売り）</t>
    <rPh sb="4" eb="5">
      <t>カン</t>
    </rPh>
    <rPh sb="7" eb="8">
      <t>ベツ</t>
    </rPh>
    <rPh sb="8" eb="9">
      <t>ウ</t>
    </rPh>
    <phoneticPr fontId="2"/>
  </si>
  <si>
    <t>防水材料</t>
    <rPh sb="0" eb="2">
      <t>ボウスイ</t>
    </rPh>
    <rPh sb="2" eb="4">
      <t>ザイリョウ</t>
    </rPh>
    <phoneticPr fontId="2"/>
  </si>
  <si>
    <t>ナルファルトWP</t>
    <phoneticPr fontId="2"/>
  </si>
  <si>
    <t>18kgﾎﾟﾘﾍﾟｰﾙ缶</t>
    <rPh sb="11" eb="12">
      <t>カン</t>
    </rPh>
    <phoneticPr fontId="2"/>
  </si>
  <si>
    <t>2kg/㎡</t>
    <phoneticPr fontId="2"/>
  </si>
  <si>
    <t>増し張り用防水材</t>
    <rPh sb="0" eb="1">
      <t>マ</t>
    </rPh>
    <rPh sb="2" eb="3">
      <t>バ</t>
    </rPh>
    <rPh sb="4" eb="5">
      <t>ヨウ</t>
    </rPh>
    <rPh sb="5" eb="7">
      <t>ボウスイ</t>
    </rPh>
    <rPh sb="7" eb="8">
      <t>ザイ</t>
    </rPh>
    <phoneticPr fontId="2"/>
  </si>
  <si>
    <t>0.2kg/m</t>
    <phoneticPr fontId="2"/>
  </si>
  <si>
    <t>断熱点張り用</t>
    <rPh sb="0" eb="2">
      <t>ダンネツ</t>
    </rPh>
    <rPh sb="2" eb="3">
      <t>テン</t>
    </rPh>
    <rPh sb="3" eb="4">
      <t>ハ</t>
    </rPh>
    <rPh sb="5" eb="6">
      <t>ヨウ</t>
    </rPh>
    <phoneticPr fontId="2"/>
  </si>
  <si>
    <t>(荷姿23kgの場合）</t>
    <rPh sb="1" eb="2">
      <t>ニ</t>
    </rPh>
    <rPh sb="2" eb="3">
      <t>スガタ</t>
    </rPh>
    <rPh sb="8" eb="10">
      <t>バアイ</t>
    </rPh>
    <phoneticPr fontId="2"/>
  </si>
  <si>
    <t>23kgﾎﾟﾘﾍﾟｰﾙ缶</t>
    <rPh sb="11" eb="12">
      <t>カン</t>
    </rPh>
    <phoneticPr fontId="2"/>
  </si>
  <si>
    <t>補強布</t>
    <rPh sb="0" eb="2">
      <t>ホキョウ</t>
    </rPh>
    <rPh sb="2" eb="3">
      <t>フ</t>
    </rPh>
    <phoneticPr fontId="2"/>
  </si>
  <si>
    <t>不織布　　W1050</t>
    <rPh sb="0" eb="1">
      <t>フ</t>
    </rPh>
    <rPh sb="1" eb="2">
      <t>ショク</t>
    </rPh>
    <rPh sb="2" eb="3">
      <t>フ</t>
    </rPh>
    <phoneticPr fontId="2"/>
  </si>
  <si>
    <t>100ｍ巻</t>
    <rPh sb="4" eb="5">
      <t>マ</t>
    </rPh>
    <phoneticPr fontId="2"/>
  </si>
  <si>
    <t>巻</t>
    <rPh sb="0" eb="1">
      <t>マ</t>
    </rPh>
    <phoneticPr fontId="2"/>
  </si>
  <si>
    <t>1.1㎡／㎡</t>
    <phoneticPr fontId="2"/>
  </si>
  <si>
    <t>増張り用補強布</t>
    <rPh sb="0" eb="1">
      <t>マ</t>
    </rPh>
    <rPh sb="1" eb="2">
      <t>ハ</t>
    </rPh>
    <rPh sb="3" eb="4">
      <t>ヨウ</t>
    </rPh>
    <rPh sb="4" eb="6">
      <t>ホキョウ</t>
    </rPh>
    <rPh sb="6" eb="7">
      <t>フ</t>
    </rPh>
    <phoneticPr fontId="2"/>
  </si>
  <si>
    <t>不織布　　W200</t>
    <rPh sb="0" eb="1">
      <t>フ</t>
    </rPh>
    <rPh sb="1" eb="2">
      <t>ショク</t>
    </rPh>
    <rPh sb="2" eb="3">
      <t>フ</t>
    </rPh>
    <phoneticPr fontId="2"/>
  </si>
  <si>
    <t>1.1ｍ/ｍ</t>
    <phoneticPr fontId="2"/>
  </si>
  <si>
    <t>断熱材</t>
    <rPh sb="0" eb="3">
      <t>ダンネツザイ</t>
    </rPh>
    <phoneticPr fontId="2"/>
  </si>
  <si>
    <t>ﾎﾟﾘｽﾁﾚﾝﾌｫｰﾑ</t>
    <phoneticPr fontId="2"/>
  </si>
  <si>
    <t>t35 910×1820</t>
    <phoneticPr fontId="2"/>
  </si>
  <si>
    <t>枚</t>
    <rPh sb="0" eb="1">
      <t>マイ</t>
    </rPh>
    <phoneticPr fontId="2"/>
  </si>
  <si>
    <t>別途調達可</t>
    <rPh sb="0" eb="2">
      <t>ベット</t>
    </rPh>
    <rPh sb="2" eb="4">
      <t>チョウタツ</t>
    </rPh>
    <rPh sb="4" eb="5">
      <t>カ</t>
    </rPh>
    <phoneticPr fontId="2"/>
  </si>
  <si>
    <t>床　絶縁シート</t>
    <rPh sb="0" eb="1">
      <t>ユカ</t>
    </rPh>
    <rPh sb="2" eb="4">
      <t>ゼツエン</t>
    </rPh>
    <phoneticPr fontId="2"/>
  </si>
  <si>
    <t>ﾎﾟﾘｴﾁﾚﾝﾌｨﾙﾑ　t0.15</t>
    <phoneticPr fontId="2"/>
  </si>
  <si>
    <r>
      <t>t0.15 1</t>
    </r>
    <r>
      <rPr>
        <sz val="11"/>
        <rFont val="ＭＳ Ｐゴシック"/>
        <family val="3"/>
        <charset val="128"/>
      </rPr>
      <t>.8</t>
    </r>
    <r>
      <rPr>
        <sz val="11"/>
        <rFont val="ＭＳ Ｐゴシック"/>
        <family val="3"/>
        <charset val="128"/>
      </rPr>
      <t>×50m</t>
    </r>
    <phoneticPr fontId="2"/>
  </si>
  <si>
    <t>立上り　トンボ</t>
    <rPh sb="0" eb="2">
      <t>タチアガ</t>
    </rPh>
    <phoneticPr fontId="2"/>
  </si>
  <si>
    <t>トンボ</t>
    <phoneticPr fontId="2"/>
  </si>
  <si>
    <t>ケ</t>
    <phoneticPr fontId="2"/>
  </si>
  <si>
    <r>
      <t>1</t>
    </r>
    <r>
      <rPr>
        <sz val="11"/>
        <rFont val="ＭＳ Ｐゴシック"/>
        <family val="3"/>
        <charset val="128"/>
      </rPr>
      <t>2ケ/㎡</t>
    </r>
    <phoneticPr fontId="2"/>
  </si>
  <si>
    <t>材料費計</t>
    <rPh sb="0" eb="3">
      <t>ザイリョウヒ</t>
    </rPh>
    <rPh sb="3" eb="4">
      <t>ケイ</t>
    </rPh>
    <phoneticPr fontId="2"/>
  </si>
  <si>
    <t>積算は概算です。　施工に当たっては不足分は追加手配してください。</t>
    <rPh sb="0" eb="2">
      <t>セキサン</t>
    </rPh>
    <rPh sb="3" eb="5">
      <t>ガイサン</t>
    </rPh>
    <rPh sb="9" eb="11">
      <t>セコウ</t>
    </rPh>
    <rPh sb="12" eb="13">
      <t>ア</t>
    </rPh>
    <rPh sb="17" eb="19">
      <t>フソク</t>
    </rPh>
    <rPh sb="19" eb="20">
      <t>ブン</t>
    </rPh>
    <rPh sb="21" eb="23">
      <t>ツイカ</t>
    </rPh>
    <rPh sb="23" eb="25">
      <t>テハイ</t>
    </rPh>
    <phoneticPr fontId="2"/>
  </si>
  <si>
    <t>材料単価</t>
    <rPh sb="0" eb="2">
      <t>ザイリョウ</t>
    </rPh>
    <rPh sb="2" eb="4">
      <t>タンカ</t>
    </rPh>
    <phoneticPr fontId="2"/>
  </si>
  <si>
    <t>円/㎡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</si>
</sst>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38" fontId="6" fillId="5" borderId="4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/>
    </xf>
    <xf numFmtId="38" fontId="6" fillId="5" borderId="7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38" fontId="8" fillId="4" borderId="4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vertical="center"/>
    </xf>
    <xf numFmtId="177" fontId="0" fillId="0" borderId="3" xfId="0" applyNumberFormat="1" applyBorder="1" applyAlignment="1">
      <alignment horizontal="center" vertical="center"/>
    </xf>
    <xf numFmtId="38" fontId="5" fillId="3" borderId="4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1" fillId="4" borderId="2" xfId="1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38" fontId="9" fillId="4" borderId="4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5" fillId="3" borderId="4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5" fillId="3" borderId="10" xfId="0" applyNumberFormat="1" applyFont="1" applyFill="1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177" fontId="1" fillId="0" borderId="3" xfId="2" applyNumberFormat="1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177" fontId="1" fillId="0" borderId="3" xfId="1" applyNumberFormat="1" applyFont="1" applyBorder="1" applyAlignment="1">
      <alignment horizontal="center" vertical="center"/>
    </xf>
    <xf numFmtId="38" fontId="5" fillId="3" borderId="5" xfId="1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8" fontId="0" fillId="0" borderId="2" xfId="0" applyNumberFormat="1" applyBorder="1" applyAlignment="1">
      <alignment vertical="center"/>
    </xf>
    <xf numFmtId="38" fontId="0" fillId="0" borderId="2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_05ナルファルトWP材料数量計算書" xfId="2" xr:uid="{AA823B0C-C24B-419E-A99B-EEE2C1572A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BA1EE-BC59-4ECD-8804-2D6CE780F1E4}">
  <dimension ref="A4:K29"/>
  <sheetViews>
    <sheetView tabSelected="1" topLeftCell="A4" workbookViewId="0">
      <selection activeCell="D14" sqref="D14"/>
    </sheetView>
  </sheetViews>
  <sheetFormatPr defaultColWidth="9" defaultRowHeight="13.2" x14ac:dyDescent="0.2"/>
  <cols>
    <col min="1" max="1" width="3.6640625" style="1" customWidth="1"/>
    <col min="2" max="2" width="16.21875" style="1" customWidth="1"/>
    <col min="3" max="3" width="24.6640625" style="1" customWidth="1"/>
    <col min="4" max="4" width="18.44140625" style="1" customWidth="1"/>
    <col min="5" max="5" width="3.33203125" style="5" bestFit="1" customWidth="1"/>
    <col min="6" max="6" width="16.77734375" style="1" customWidth="1"/>
    <col min="7" max="7" width="13.21875" style="1" bestFit="1" customWidth="1"/>
    <col min="8" max="8" width="11.33203125" style="1" customWidth="1"/>
    <col min="9" max="9" width="13.33203125" style="1" customWidth="1"/>
    <col min="10" max="10" width="10.88671875" style="1" customWidth="1"/>
    <col min="11" max="11" width="11.33203125" style="1" customWidth="1"/>
    <col min="12" max="16384" width="9" style="1"/>
  </cols>
  <sheetData>
    <row r="4" spans="1:11" x14ac:dyDescent="0.2">
      <c r="B4" s="2" t="s">
        <v>0</v>
      </c>
      <c r="C4" s="2"/>
      <c r="D4" s="2"/>
      <c r="E4" s="3"/>
      <c r="F4" s="2"/>
    </row>
    <row r="5" spans="1:11" x14ac:dyDescent="0.2">
      <c r="B5" s="4"/>
      <c r="C5" s="4" t="s">
        <v>1</v>
      </c>
      <c r="D5" s="4"/>
    </row>
    <row r="6" spans="1:11" ht="13.8" thickBot="1" x14ac:dyDescent="0.25">
      <c r="A6" s="1" t="s">
        <v>2</v>
      </c>
      <c r="B6" s="1" t="s">
        <v>3</v>
      </c>
      <c r="C6" s="6" t="s">
        <v>4</v>
      </c>
    </row>
    <row r="7" spans="1:11" x14ac:dyDescent="0.2">
      <c r="F7" s="7" t="s">
        <v>5</v>
      </c>
    </row>
    <row r="8" spans="1:11" ht="18" customHeight="1" x14ac:dyDescent="0.2">
      <c r="C8" s="8" t="s">
        <v>6</v>
      </c>
      <c r="D8" s="9" t="s">
        <v>7</v>
      </c>
      <c r="E8" s="10" t="s">
        <v>8</v>
      </c>
      <c r="F8" s="11">
        <v>100</v>
      </c>
    </row>
    <row r="9" spans="1:11" ht="18" customHeight="1" x14ac:dyDescent="0.2">
      <c r="C9" s="8" t="s">
        <v>9</v>
      </c>
      <c r="D9" s="9" t="s">
        <v>10</v>
      </c>
      <c r="E9" s="10" t="s">
        <v>8</v>
      </c>
      <c r="F9" s="11">
        <v>200</v>
      </c>
    </row>
    <row r="10" spans="1:11" ht="18" customHeight="1" x14ac:dyDescent="0.2">
      <c r="C10" s="8" t="s">
        <v>11</v>
      </c>
      <c r="D10" s="9" t="s">
        <v>12</v>
      </c>
      <c r="E10" s="10" t="s">
        <v>8</v>
      </c>
      <c r="F10" s="11">
        <v>100</v>
      </c>
    </row>
    <row r="11" spans="1:11" ht="18" customHeight="1" x14ac:dyDescent="0.2">
      <c r="C11" s="8" t="s">
        <v>13</v>
      </c>
      <c r="D11" s="9"/>
      <c r="E11" s="10" t="s">
        <v>14</v>
      </c>
      <c r="F11" s="12">
        <v>0.5</v>
      </c>
    </row>
    <row r="12" spans="1:11" ht="18" customHeight="1" x14ac:dyDescent="0.2">
      <c r="C12" s="8" t="s">
        <v>15</v>
      </c>
      <c r="D12" s="9"/>
      <c r="E12" s="10" t="s">
        <v>14</v>
      </c>
      <c r="F12" s="12">
        <f>F10/F11</f>
        <v>200</v>
      </c>
    </row>
    <row r="13" spans="1:11" ht="18" customHeight="1" thickBot="1" x14ac:dyDescent="0.25">
      <c r="C13" s="8" t="s">
        <v>16</v>
      </c>
      <c r="D13" s="9" t="s">
        <v>17</v>
      </c>
      <c r="E13" s="10" t="s">
        <v>8</v>
      </c>
      <c r="F13" s="13">
        <f>F8+F9+F10</f>
        <v>400</v>
      </c>
    </row>
    <row r="14" spans="1:11" ht="13.8" thickBot="1" x14ac:dyDescent="0.25"/>
    <row r="15" spans="1:11" ht="27.75" customHeight="1" x14ac:dyDescent="0.2">
      <c r="A15" s="1" t="s">
        <v>18</v>
      </c>
      <c r="B15" s="1" t="s">
        <v>19</v>
      </c>
      <c r="C15" s="6" t="s">
        <v>20</v>
      </c>
      <c r="F15" s="10"/>
      <c r="G15" s="7" t="s">
        <v>21</v>
      </c>
    </row>
    <row r="16" spans="1:11" ht="20.25" customHeight="1" x14ac:dyDescent="0.2">
      <c r="B16" s="14" t="s">
        <v>22</v>
      </c>
      <c r="C16" s="14" t="s">
        <v>23</v>
      </c>
      <c r="D16" s="14" t="s">
        <v>24</v>
      </c>
      <c r="E16" s="10"/>
      <c r="F16" s="10" t="s">
        <v>25</v>
      </c>
      <c r="G16" s="15" t="s">
        <v>26</v>
      </c>
      <c r="H16" s="16" t="s">
        <v>27</v>
      </c>
      <c r="I16" s="17" t="s">
        <v>28</v>
      </c>
      <c r="J16" s="18" t="s">
        <v>29</v>
      </c>
      <c r="K16" s="14" t="s">
        <v>30</v>
      </c>
    </row>
    <row r="17" spans="2:11" ht="18.75" customHeight="1" x14ac:dyDescent="0.2">
      <c r="B17" s="19" t="s">
        <v>31</v>
      </c>
      <c r="C17" s="20" t="s">
        <v>32</v>
      </c>
      <c r="D17" s="21" t="s">
        <v>33</v>
      </c>
      <c r="E17" s="10" t="s">
        <v>34</v>
      </c>
      <c r="F17" s="22">
        <f>ROUNDUP(F13/10,0)</f>
        <v>40</v>
      </c>
      <c r="G17" s="23" t="s">
        <v>35</v>
      </c>
      <c r="H17" s="16" t="s">
        <v>36</v>
      </c>
      <c r="I17" s="24"/>
      <c r="J17" s="25" t="s">
        <v>37</v>
      </c>
      <c r="K17" s="26" t="s">
        <v>38</v>
      </c>
    </row>
    <row r="18" spans="2:11" ht="18.75" customHeight="1" x14ac:dyDescent="0.2">
      <c r="B18" s="27"/>
      <c r="C18" s="28"/>
      <c r="D18" s="29" t="s">
        <v>39</v>
      </c>
      <c r="E18" s="30" t="s">
        <v>34</v>
      </c>
      <c r="F18" s="31">
        <f>ROUNDUP(F13*0.2/10,0)</f>
        <v>8</v>
      </c>
      <c r="G18" s="32">
        <f>F18</f>
        <v>8</v>
      </c>
      <c r="H18" s="16" t="s">
        <v>36</v>
      </c>
      <c r="I18" s="33"/>
      <c r="J18" s="34">
        <f>G18*I18</f>
        <v>0</v>
      </c>
      <c r="K18" s="26"/>
    </row>
    <row r="19" spans="2:11" ht="18.75" customHeight="1" x14ac:dyDescent="0.2">
      <c r="B19" s="14" t="s">
        <v>40</v>
      </c>
      <c r="C19" s="20" t="s">
        <v>41</v>
      </c>
      <c r="D19" s="26" t="s">
        <v>42</v>
      </c>
      <c r="E19" s="10" t="s">
        <v>34</v>
      </c>
      <c r="F19" s="35">
        <f>F13*2/18</f>
        <v>44.444444444444443</v>
      </c>
      <c r="G19" s="36">
        <f>ROUNDUP(F19+F20+F21,0)</f>
        <v>49</v>
      </c>
      <c r="H19" s="37" t="s">
        <v>43</v>
      </c>
      <c r="I19" s="38"/>
      <c r="J19" s="38">
        <f>G19*I19</f>
        <v>0</v>
      </c>
      <c r="K19" s="26" t="s">
        <v>38</v>
      </c>
    </row>
    <row r="20" spans="2:11" ht="18.75" customHeight="1" x14ac:dyDescent="0.2">
      <c r="B20" s="14" t="s">
        <v>44</v>
      </c>
      <c r="C20" s="39"/>
      <c r="D20" s="26"/>
      <c r="E20" s="10" t="s">
        <v>34</v>
      </c>
      <c r="F20" s="35">
        <f>F12*0.2*1/18</f>
        <v>2.2222222222222223</v>
      </c>
      <c r="G20" s="36"/>
      <c r="H20" s="16" t="s">
        <v>45</v>
      </c>
      <c r="I20" s="38"/>
      <c r="J20" s="38"/>
      <c r="K20" s="26"/>
    </row>
    <row r="21" spans="2:11" ht="18.75" customHeight="1" x14ac:dyDescent="0.2">
      <c r="B21" s="14" t="s">
        <v>46</v>
      </c>
      <c r="C21" s="39"/>
      <c r="D21" s="26"/>
      <c r="E21" s="10" t="s">
        <v>34</v>
      </c>
      <c r="F21" s="35">
        <f>F9*0.2/18</f>
        <v>2.2222222222222223</v>
      </c>
      <c r="G21" s="36"/>
      <c r="H21" s="16" t="s">
        <v>45</v>
      </c>
      <c r="I21" s="38"/>
      <c r="J21" s="38"/>
      <c r="K21" s="26"/>
    </row>
    <row r="22" spans="2:11" ht="18.75" customHeight="1" x14ac:dyDescent="0.2">
      <c r="B22" s="40" t="s">
        <v>47</v>
      </c>
      <c r="C22" s="28"/>
      <c r="D22" s="40" t="s">
        <v>48</v>
      </c>
      <c r="E22" s="10" t="s">
        <v>34</v>
      </c>
      <c r="F22" s="35">
        <f>(F19+F20+F21)/23*18</f>
        <v>38.260869565217384</v>
      </c>
      <c r="G22" s="41">
        <f>ROUNDUP(F22,0)</f>
        <v>39</v>
      </c>
      <c r="H22" s="16"/>
      <c r="I22" s="33"/>
      <c r="J22" s="34">
        <f t="shared" ref="J22:J27" si="0">G22*I22</f>
        <v>0</v>
      </c>
      <c r="K22" s="26"/>
    </row>
    <row r="23" spans="2:11" ht="18.75" customHeight="1" x14ac:dyDescent="0.2">
      <c r="B23" s="14" t="s">
        <v>49</v>
      </c>
      <c r="C23" s="42" t="s">
        <v>50</v>
      </c>
      <c r="D23" s="14" t="s">
        <v>51</v>
      </c>
      <c r="E23" s="10" t="s">
        <v>52</v>
      </c>
      <c r="F23" s="35">
        <f>F13*1.1/100</f>
        <v>4.4000000000000004</v>
      </c>
      <c r="G23" s="43">
        <f>ROUNDUP(F23,0)</f>
        <v>5</v>
      </c>
      <c r="H23" s="16" t="s">
        <v>53</v>
      </c>
      <c r="I23" s="34"/>
      <c r="J23" s="34">
        <f t="shared" si="0"/>
        <v>0</v>
      </c>
      <c r="K23" s="8"/>
    </row>
    <row r="24" spans="2:11" ht="18.75" customHeight="1" x14ac:dyDescent="0.2">
      <c r="B24" s="14" t="s">
        <v>54</v>
      </c>
      <c r="C24" s="42" t="s">
        <v>55</v>
      </c>
      <c r="D24" s="14" t="s">
        <v>51</v>
      </c>
      <c r="E24" s="10" t="s">
        <v>52</v>
      </c>
      <c r="F24" s="35">
        <f>F12*1.1/100</f>
        <v>2.2000000000000002</v>
      </c>
      <c r="G24" s="43">
        <f>ROUNDUP(F24,0)</f>
        <v>3</v>
      </c>
      <c r="H24" s="16" t="s">
        <v>56</v>
      </c>
      <c r="I24" s="34"/>
      <c r="J24" s="34">
        <f t="shared" si="0"/>
        <v>0</v>
      </c>
      <c r="K24" s="8"/>
    </row>
    <row r="25" spans="2:11" ht="18.75" customHeight="1" x14ac:dyDescent="0.2">
      <c r="B25" s="14" t="s">
        <v>57</v>
      </c>
      <c r="C25" s="44" t="s">
        <v>58</v>
      </c>
      <c r="D25" s="14" t="s">
        <v>59</v>
      </c>
      <c r="E25" s="10" t="s">
        <v>60</v>
      </c>
      <c r="F25" s="35">
        <f>F9/(0.91*1.82)</f>
        <v>120.75836251660427</v>
      </c>
      <c r="G25" s="45">
        <f>ROUNDUP(F25,0)</f>
        <v>121</v>
      </c>
      <c r="H25" s="16"/>
      <c r="I25" s="34"/>
      <c r="J25" s="34">
        <f t="shared" si="0"/>
        <v>0</v>
      </c>
      <c r="K25" s="26" t="s">
        <v>61</v>
      </c>
    </row>
    <row r="26" spans="2:11" ht="18.75" customHeight="1" x14ac:dyDescent="0.2">
      <c r="B26" s="46" t="s">
        <v>62</v>
      </c>
      <c r="C26" s="47" t="s">
        <v>63</v>
      </c>
      <c r="D26" s="46" t="s">
        <v>64</v>
      </c>
      <c r="E26" s="46" t="s">
        <v>52</v>
      </c>
      <c r="F26" s="48">
        <f>(F8+F9)/(1.8*50)</f>
        <v>3.3333333333333335</v>
      </c>
      <c r="G26" s="43">
        <f>ROUNDUP(F26,0)</f>
        <v>4</v>
      </c>
      <c r="H26" s="49"/>
      <c r="I26" s="34"/>
      <c r="J26" s="34">
        <f t="shared" si="0"/>
        <v>0</v>
      </c>
      <c r="K26" s="26"/>
    </row>
    <row r="27" spans="2:11" ht="18.75" customHeight="1" thickBot="1" x14ac:dyDescent="0.25">
      <c r="B27" s="46" t="s">
        <v>65</v>
      </c>
      <c r="C27" s="47" t="s">
        <v>66</v>
      </c>
      <c r="D27" s="46"/>
      <c r="E27" s="46" t="s">
        <v>67</v>
      </c>
      <c r="F27" s="50">
        <f>F10*12</f>
        <v>1200</v>
      </c>
      <c r="G27" s="51">
        <f>ROUNDUP(F27,-3)</f>
        <v>2000</v>
      </c>
      <c r="H27" s="49" t="s">
        <v>68</v>
      </c>
      <c r="I27" s="34"/>
      <c r="J27" s="34">
        <f t="shared" si="0"/>
        <v>0</v>
      </c>
      <c r="K27" s="26"/>
    </row>
    <row r="28" spans="2:11" ht="20.25" customHeight="1" x14ac:dyDescent="0.2">
      <c r="I28" s="52" t="s">
        <v>69</v>
      </c>
      <c r="J28" s="53">
        <f>SUM(J17:J27)</f>
        <v>0</v>
      </c>
    </row>
    <row r="29" spans="2:11" ht="20.25" customHeight="1" x14ac:dyDescent="0.2">
      <c r="C29" s="1" t="s">
        <v>70</v>
      </c>
      <c r="I29" s="52" t="s">
        <v>71</v>
      </c>
      <c r="J29" s="54">
        <f>J28/F13</f>
        <v>0</v>
      </c>
      <c r="K29" s="1" t="s">
        <v>72</v>
      </c>
    </row>
  </sheetData>
  <mergeCells count="10">
    <mergeCell ref="K25:K27"/>
    <mergeCell ref="B17:B18"/>
    <mergeCell ref="C17:C18"/>
    <mergeCell ref="K17:K18"/>
    <mergeCell ref="C19:C22"/>
    <mergeCell ref="D19:D21"/>
    <mergeCell ref="G19:G21"/>
    <mergeCell ref="I19:I21"/>
    <mergeCell ref="J19:J21"/>
    <mergeCell ref="K19:K22"/>
  </mergeCells>
  <phoneticPr fontId="2"/>
  <pageMargins left="0.48" right="0.2" top="1" bottom="1" header="0.51200000000000001" footer="0.51200000000000001"/>
  <pageSetup paperSize="9" orientation="landscape" horizontalDpi="4294967293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保護断熱2kg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晃樹 竜田</dc:creator>
  <cp:lastModifiedBy>晃樹 竜田</cp:lastModifiedBy>
  <dcterms:created xsi:type="dcterms:W3CDTF">2024-12-24T23:37:58Z</dcterms:created>
  <dcterms:modified xsi:type="dcterms:W3CDTF">2024-12-24T23:38:18Z</dcterms:modified>
</cp:coreProperties>
</file>