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露出密着 4k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<sst xmlns="http://schemas.openxmlformats.org/spreadsheetml/2006/main" count="112" uniqueCount="87">
  <si>
    <t xml:space="preserve">露出ナルファルト塗膜シート防水　密着工法　材料数量計算書</t>
  </si>
  <si>
    <t xml:space="preserve">NPG-X02-TP, -TS,-SP,-SS,-HP,-HS,-SH　(非歩行･軽歩行・遮熱非歩行･遮熱軽歩行・高耐久）</t>
  </si>
  <si>
    <t xml:space="preserve">1）</t>
  </si>
  <si>
    <t xml:space="preserve">施工数量</t>
  </si>
  <si>
    <t xml:space="preserve">（Ⅰ欄色地枠に施工数量を入力してください）</t>
  </si>
  <si>
    <t xml:space="preserve">Ⅰ欄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</si>
  <si>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</si>
  <si>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</si>
  <si>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</si>
  <si>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</si>
  <si>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</si>
  <si>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</si>
  <si>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</si>
  <si>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</si>
  <si>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笠木天端</t>
  </si>
  <si>
    <t xml:space="preserve">③</t>
  </si>
  <si>
    <t xml:space="preserve">総施工数量</t>
  </si>
  <si>
    <t xml:space="preserve">①＋②+③</t>
  </si>
  <si>
    <t xml:space="preserve">2）</t>
  </si>
  <si>
    <t xml:space="preserve">材料計算</t>
  </si>
  <si>
    <t xml:space="preserve">（Ⅱ欄の材料数量を発注してください）</t>
  </si>
  <si>
    <t xml:space="preserve">軽歩行</t>
  </si>
  <si>
    <t xml:space="preserve">非歩行</t>
  </si>
  <si>
    <t xml:space="preserve">Ⅱ欄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</si>
  <si>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</si>
  <si>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</si>
  <si>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</si>
  <si>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</si>
  <si>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</si>
  <si>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</si>
  <si>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</si>
  <si>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</si>
  <si>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ﾌﾟﾗｲﾏｰ</t>
  </si>
  <si>
    <t xml:space="preserve">ナルファルトプライマー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</si>
  <si>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</si>
  <si>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</si>
  <si>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</si>
  <si>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</si>
  <si>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</si>
  <si>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どちらか選択</t>
  </si>
  <si>
    <t xml:space="preserve">10kg缶　(別売り）</t>
  </si>
  <si>
    <t xml:space="preserve">防水材料</t>
  </si>
  <si>
    <t xml:space="preserve">ナルファルトWP</t>
  </si>
  <si>
    <t xml:space="preserve">18kgﾎﾟﾘﾍﾟｰﾙ缶</t>
  </si>
  <si>
    <t xml:space="preserve">4 kg/㎡</t>
  </si>
  <si>
    <t xml:space="preserve">増張り用防水材</t>
  </si>
  <si>
    <t xml:space="preserve">0.4kg/m</t>
  </si>
  <si>
    <t xml:space="preserve">(荷姿23kgの場合）</t>
  </si>
  <si>
    <t xml:space="preserve">23kgﾎﾟﾘﾍﾟｰﾙ缶</t>
  </si>
  <si>
    <t xml:space="preserve">膨れ防止材</t>
  </si>
  <si>
    <t xml:space="preserve">ナルブリッドB</t>
  </si>
  <si>
    <t xml:space="preserve">15kgﾎﾟﾘﾍﾟｰﾙ缶</t>
  </si>
  <si>
    <t xml:space="preserve">0.8kg/㎡</t>
  </si>
  <si>
    <t xml:space="preserve">※笠木天端のみ</t>
  </si>
  <si>
    <t xml:space="preserve">補強布</t>
  </si>
  <si>
    <t xml:space="preserve">不織布　　W1050</t>
  </si>
  <si>
    <t xml:space="preserve">100ｍ巻</t>
  </si>
  <si>
    <t xml:space="preserve">巻</t>
  </si>
  <si>
    <t xml:space="preserve">1.1㎡／㎡</t>
  </si>
  <si>
    <t xml:space="preserve">増張り用補強布</t>
  </si>
  <si>
    <t xml:space="preserve">不織布　　W200</t>
  </si>
  <si>
    <t xml:space="preserve">1.1ｍ/ｍ</t>
  </si>
  <si>
    <t xml:space="preserve">露出仕上げ材</t>
  </si>
  <si>
    <t xml:space="preserve">通常　軽歩行</t>
  </si>
  <si>
    <t xml:space="preserve">ナルファルトトップS</t>
  </si>
  <si>
    <t xml:space="preserve">20kg石油缶</t>
  </si>
  <si>
    <t xml:space="preserve">※　1kg/㎡</t>
  </si>
  <si>
    <t xml:space="preserve">いずれかを選択</t>
  </si>
  <si>
    <t xml:space="preserve">通常　非歩行</t>
  </si>
  <si>
    <t xml:space="preserve">ナルファルトトップP</t>
  </si>
  <si>
    <t xml:space="preserve">15kg石油缶</t>
  </si>
  <si>
    <t xml:space="preserve">※0.3ｋｇ/㎡</t>
  </si>
  <si>
    <t xml:space="preserve">高耐久Pトップ</t>
  </si>
  <si>
    <t xml:space="preserve">ﾅﾙﾌｧﾙﾄﾄｯﾌﾟ_ﾊｰﾄﾞP</t>
  </si>
  <si>
    <t xml:space="preserve">※0.5ｋｇ/㎡</t>
  </si>
  <si>
    <t xml:space="preserve">高耐久Sトップ</t>
  </si>
  <si>
    <t xml:space="preserve">ﾅﾙﾌｧﾙﾄﾄｯﾌﾟ_ﾊｰﾄﾞS</t>
  </si>
  <si>
    <t xml:space="preserve">※0.8ｋｇ/㎡</t>
  </si>
  <si>
    <t xml:space="preserve">遮熱トップ　軽歩行</t>
  </si>
  <si>
    <t xml:space="preserve">ナルファルトトップー遮熱S</t>
  </si>
  <si>
    <t xml:space="preserve">遮熱トップ　非歩行</t>
  </si>
  <si>
    <t xml:space="preserve">ナルファルトトップー遮熱P</t>
  </si>
  <si>
    <t xml:space="preserve">※露出仕上げ材は、通常か遮熱か、軽歩行か非歩行か　どちらか一つを選択してください。</t>
  </si>
  <si>
    <t xml:space="preserve">材料費計</t>
  </si>
  <si>
    <t xml:space="preserve">積算は概算です。　施工に当たっては不足分は追加手配してください。</t>
  </si>
  <si>
    <t xml:space="preserve">材料単価</t>
  </si>
  <si>
    <t xml:space="preserve">円/㎡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</si>
</sst>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_ "/>
    <numFmt numFmtId="167" formatCode="[$-411]#,##0;[RED]\-#,##0"/>
    <numFmt numFmtId="168" formatCode="0.0_ "/>
    <numFmt numFmtId="169" formatCode="General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5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5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5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5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5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M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RowHeight="13.5" zeroHeight="fals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13.12"/>
    <col collapsed="false" customWidth="true" hidden="false" outlineLevel="0" max="3" min="3" style="1" width="20.01"/>
    <col collapsed="false" customWidth="true" hidden="false" outlineLevel="0" max="4" min="4" style="1" width="27.12"/>
    <col collapsed="false" customWidth="true" hidden="false" outlineLevel="0" max="5" min="5" style="2" width="16.5"/>
    <col collapsed="false" customWidth="true" hidden="false" outlineLevel="0" max="6" min="6" style="1" width="3.75"/>
    <col collapsed="false" customWidth="true" hidden="false" outlineLevel="0" max="8" min="7" style="1" width="12.76"/>
    <col collapsed="false" customWidth="true" hidden="false" outlineLevel="0" max="9" min="9" style="1" width="11.38"/>
    <col collapsed="false" customWidth="true" hidden="false" outlineLevel="0" max="10" min="10" style="1" width="12.12"/>
    <col collapsed="false" customWidth="true" hidden="false" outlineLevel="0" max="11" min="11" style="1" width="11.88"/>
    <col collapsed="false" customWidth="true" hidden="false" outlineLevel="0" max="12" min="12" style="1" width="13.38"/>
    <col collapsed="false" customWidth="true" hidden="false" outlineLevel="0" max="13" min="13" style="1" width="15"/>
    <col collapsed="false" customWidth="true" hidden="false" outlineLevel="0" max="1025" min="14" style="1" width="9"/>
  </cols>
  <sheetData>
    <row r="4" customFormat="false" ht="18" hidden="false" customHeight="true" outlineLevel="0" collapsed="false">
      <c r="B4" s="3" t="s">
        <v>0</v>
      </c>
      <c r="C4" s="4"/>
      <c r="D4" s="4"/>
      <c r="E4" s="5"/>
      <c r="G4" s="4"/>
    </row>
    <row r="5" customFormat="false" ht="18" hidden="false" customHeight="true" outlineLevel="0" collapsed="false">
      <c r="B5" s="6"/>
      <c r="C5" s="4" t="s">
        <v>1</v>
      </c>
      <c r="D5" s="6"/>
    </row>
    <row r="6" customFormat="false" ht="27" hidden="false" customHeight="true" outlineLevel="0" collapsed="false"/>
    <row r="7" s="1" customFormat="true" ht="17.25" hidden="false" customHeight="true" outlineLevel="0" collapsed="false">
      <c r="A7" s="1" t="s">
        <v>2</v>
      </c>
      <c r="B7" s="1" t="s">
        <v>3</v>
      </c>
      <c r="D7" s="7" t="s">
        <v>4</v>
      </c>
      <c r="F7" s="2"/>
      <c r="G7" s="8" t="s">
        <v>5</v>
      </c>
    </row>
    <row r="8" customFormat="false" ht="21" hidden="false" customHeight="true" outlineLevel="0" collapsed="false">
      <c r="D8" s="9" t="s">
        <v>6</v>
      </c>
      <c r="E8" s="10" t="s">
        <v>7</v>
      </c>
      <c r="F8" s="11" t="s">
        <v>8</v>
      </c>
      <c r="G8" s="12" t="n">
        <v>2000</v>
      </c>
    </row>
    <row r="9" customFormat="false" ht="21" hidden="false" customHeight="true" outlineLevel="0" collapsed="false">
      <c r="D9" s="9" t="s">
        <v>9</v>
      </c>
      <c r="E9" s="10" t="s">
        <v>10</v>
      </c>
      <c r="F9" s="11" t="s">
        <v>8</v>
      </c>
      <c r="G9" s="12" t="n">
        <v>200</v>
      </c>
    </row>
    <row r="10" customFormat="false" ht="21" hidden="false" customHeight="true" outlineLevel="0" collapsed="false">
      <c r="D10" s="9" t="s">
        <v>11</v>
      </c>
      <c r="E10" s="10"/>
      <c r="F10" s="11" t="s">
        <v>12</v>
      </c>
      <c r="G10" s="13" t="n">
        <v>0.5</v>
      </c>
    </row>
    <row r="11" customFormat="false" ht="21" hidden="false" customHeight="true" outlineLevel="0" collapsed="false">
      <c r="D11" s="9" t="s">
        <v>13</v>
      </c>
      <c r="E11" s="10"/>
      <c r="F11" s="11" t="s">
        <v>12</v>
      </c>
      <c r="G11" s="13" t="n">
        <f aca="false">G9/G10</f>
        <v>400</v>
      </c>
    </row>
    <row r="12" customFormat="false" ht="21" hidden="false" customHeight="true" outlineLevel="0" collapsed="false">
      <c r="D12" s="9" t="s">
        <v>14</v>
      </c>
      <c r="E12" s="10" t="s">
        <v>15</v>
      </c>
      <c r="F12" s="11" t="s">
        <v>8</v>
      </c>
      <c r="G12" s="12"/>
    </row>
    <row r="13" customFormat="false" ht="21" hidden="false" customHeight="true" outlineLevel="0" collapsed="false">
      <c r="D13" s="9" t="s">
        <v>16</v>
      </c>
      <c r="E13" s="10" t="s">
        <v>17</v>
      </c>
      <c r="F13" s="11" t="s">
        <v>8</v>
      </c>
      <c r="G13" s="14" t="n">
        <f aca="false">G8+G9+G12</f>
        <v>2200</v>
      </c>
    </row>
    <row r="14" s="1" customFormat="true" ht="14.25" hidden="false" customHeight="false" outlineLevel="0" collapsed="false">
      <c r="F14" s="2"/>
    </row>
    <row r="15" s="1" customFormat="true" ht="24" hidden="false" customHeight="true" outlineLevel="0" collapsed="false">
      <c r="A15" s="1" t="s">
        <v>18</v>
      </c>
      <c r="B15" s="1" t="s">
        <v>19</v>
      </c>
      <c r="D15" s="7" t="s">
        <v>20</v>
      </c>
      <c r="F15" s="2"/>
      <c r="G15" s="15" t="s">
        <v>21</v>
      </c>
      <c r="H15" s="11" t="s">
        <v>22</v>
      </c>
      <c r="I15" s="8" t="s">
        <v>23</v>
      </c>
    </row>
    <row r="16" customFormat="false" ht="21" hidden="false" customHeight="true" outlineLevel="0" collapsed="false">
      <c r="B16" s="15" t="s">
        <v>24</v>
      </c>
      <c r="C16" s="15"/>
      <c r="D16" s="15" t="s">
        <v>25</v>
      </c>
      <c r="E16" s="15" t="s">
        <v>26</v>
      </c>
      <c r="F16" s="11"/>
      <c r="G16" s="16"/>
      <c r="H16" s="16"/>
      <c r="I16" s="17" t="s">
        <v>27</v>
      </c>
      <c r="J16" s="18" t="s">
        <v>28</v>
      </c>
      <c r="K16" s="19" t="s">
        <v>29</v>
      </c>
      <c r="L16" s="20" t="s">
        <v>30</v>
      </c>
      <c r="M16" s="15" t="s">
        <v>31</v>
      </c>
    </row>
    <row r="17" customFormat="false" ht="18" hidden="false" customHeight="true" outlineLevel="0" collapsed="false">
      <c r="B17" s="15" t="s">
        <v>32</v>
      </c>
      <c r="C17" s="21"/>
      <c r="D17" s="22" t="s">
        <v>33</v>
      </c>
      <c r="E17" s="21" t="s">
        <v>34</v>
      </c>
      <c r="F17" s="11" t="s">
        <v>35</v>
      </c>
      <c r="G17" s="23" t="n">
        <f aca="false">ROUNDUP(G13/10,0)</f>
        <v>220</v>
      </c>
      <c r="H17" s="23"/>
      <c r="I17" s="24" t="s">
        <v>36</v>
      </c>
      <c r="J17" s="18" t="s">
        <v>37</v>
      </c>
      <c r="K17" s="25"/>
      <c r="L17" s="26" t="s">
        <v>38</v>
      </c>
      <c r="M17" s="15" t="s">
        <v>39</v>
      </c>
    </row>
    <row r="18" customFormat="false" ht="18" hidden="false" customHeight="true" outlineLevel="0" collapsed="false">
      <c r="B18" s="15"/>
      <c r="C18" s="21"/>
      <c r="D18" s="22"/>
      <c r="E18" s="27" t="s">
        <v>40</v>
      </c>
      <c r="F18" s="28" t="s">
        <v>35</v>
      </c>
      <c r="G18" s="29" t="n">
        <f aca="false">ROUNDUP(G13*0.2/10,0)</f>
        <v>44</v>
      </c>
      <c r="H18" s="29"/>
      <c r="I18" s="30" t="n">
        <f aca="false">G18</f>
        <v>44</v>
      </c>
      <c r="J18" s="18" t="s">
        <v>37</v>
      </c>
      <c r="K18" s="31"/>
      <c r="L18" s="32" t="n">
        <f aca="false">I18*K18</f>
        <v>0</v>
      </c>
      <c r="M18" s="15"/>
    </row>
    <row r="19" customFormat="false" ht="18" hidden="false" customHeight="true" outlineLevel="0" collapsed="false">
      <c r="B19" s="15" t="s">
        <v>41</v>
      </c>
      <c r="C19" s="15"/>
      <c r="D19" s="22" t="s">
        <v>42</v>
      </c>
      <c r="E19" s="15" t="s">
        <v>43</v>
      </c>
      <c r="F19" s="11" t="s">
        <v>35</v>
      </c>
      <c r="G19" s="33" t="n">
        <f aca="false">G13*4/18</f>
        <v>488.888888888889</v>
      </c>
      <c r="H19" s="33"/>
      <c r="I19" s="34" t="n">
        <f aca="false">ROUNDUP(G19+G20,0)</f>
        <v>498</v>
      </c>
      <c r="J19" s="35" t="s">
        <v>44</v>
      </c>
      <c r="K19" s="36"/>
      <c r="L19" s="36" t="n">
        <f aca="false">I19*K19</f>
        <v>0</v>
      </c>
      <c r="M19" s="15" t="s">
        <v>39</v>
      </c>
    </row>
    <row r="20" customFormat="false" ht="18" hidden="false" customHeight="true" outlineLevel="0" collapsed="false">
      <c r="B20" s="15" t="s">
        <v>45</v>
      </c>
      <c r="C20" s="15"/>
      <c r="D20" s="22"/>
      <c r="E20" s="15"/>
      <c r="F20" s="11" t="s">
        <v>35</v>
      </c>
      <c r="G20" s="33" t="n">
        <f aca="false">G11*0.2*2/18</f>
        <v>8.88888888888889</v>
      </c>
      <c r="H20" s="33"/>
      <c r="I20" s="34"/>
      <c r="J20" s="18" t="s">
        <v>46</v>
      </c>
      <c r="K20" s="36"/>
      <c r="L20" s="36"/>
      <c r="M20" s="15"/>
    </row>
    <row r="21" customFormat="false" ht="18" hidden="false" customHeight="true" outlineLevel="0" collapsed="false">
      <c r="B21" s="37" t="s">
        <v>47</v>
      </c>
      <c r="C21" s="37"/>
      <c r="D21" s="22"/>
      <c r="E21" s="37" t="s">
        <v>48</v>
      </c>
      <c r="F21" s="11" t="s">
        <v>35</v>
      </c>
      <c r="G21" s="38" t="n">
        <f aca="false">(G19+G20)/23*18</f>
        <v>389.565217391304</v>
      </c>
      <c r="H21" s="38"/>
      <c r="I21" s="39" t="n">
        <f aca="false">ROUNDUP(G21,0)</f>
        <v>390</v>
      </c>
      <c r="J21" s="18"/>
      <c r="K21" s="31"/>
      <c r="L21" s="32" t="n">
        <f aca="false">I21*K21</f>
        <v>0</v>
      </c>
      <c r="M21" s="15"/>
    </row>
    <row r="22" customFormat="false" ht="18" hidden="false" customHeight="true" outlineLevel="0" collapsed="false">
      <c r="B22" s="15" t="s">
        <v>49</v>
      </c>
      <c r="C22" s="40"/>
      <c r="D22" s="41" t="s">
        <v>50</v>
      </c>
      <c r="E22" s="15" t="s">
        <v>51</v>
      </c>
      <c r="F22" s="11" t="s">
        <v>35</v>
      </c>
      <c r="G22" s="33" t="n">
        <f aca="false">G12*0.8/15</f>
        <v>0</v>
      </c>
      <c r="H22" s="33"/>
      <c r="I22" s="42" t="n">
        <f aca="false">ROUNDUP(G22,0)</f>
        <v>0</v>
      </c>
      <c r="J22" s="18" t="s">
        <v>52</v>
      </c>
      <c r="K22" s="32"/>
      <c r="L22" s="32" t="n">
        <f aca="false">I22*K22</f>
        <v>0</v>
      </c>
      <c r="M22" s="9" t="s">
        <v>53</v>
      </c>
    </row>
    <row r="23" customFormat="false" ht="18" hidden="false" customHeight="true" outlineLevel="0" collapsed="false">
      <c r="B23" s="15" t="s">
        <v>54</v>
      </c>
      <c r="C23" s="15"/>
      <c r="D23" s="22" t="s">
        <v>55</v>
      </c>
      <c r="E23" s="15" t="s">
        <v>56</v>
      </c>
      <c r="F23" s="11" t="s">
        <v>57</v>
      </c>
      <c r="G23" s="33" t="n">
        <f aca="false">G13*1.1/100</f>
        <v>24.2</v>
      </c>
      <c r="H23" s="33"/>
      <c r="I23" s="43" t="n">
        <f aca="false">ROUNDUP(G23,0)</f>
        <v>25</v>
      </c>
      <c r="J23" s="18" t="s">
        <v>58</v>
      </c>
      <c r="K23" s="32"/>
      <c r="L23" s="32" t="n">
        <f aca="false">I23*K23</f>
        <v>0</v>
      </c>
      <c r="M23" s="9"/>
    </row>
    <row r="24" customFormat="false" ht="18" hidden="false" customHeight="true" outlineLevel="0" collapsed="false">
      <c r="B24" s="15" t="s">
        <v>59</v>
      </c>
      <c r="C24" s="15"/>
      <c r="D24" s="22" t="s">
        <v>60</v>
      </c>
      <c r="E24" s="15" t="s">
        <v>56</v>
      </c>
      <c r="F24" s="11" t="s">
        <v>57</v>
      </c>
      <c r="G24" s="33" t="n">
        <f aca="false">G11*1.1/100</f>
        <v>4.4</v>
      </c>
      <c r="H24" s="33"/>
      <c r="I24" s="43" t="n">
        <f aca="false">ROUNDUP(G24,0)</f>
        <v>5</v>
      </c>
      <c r="J24" s="18" t="s">
        <v>61</v>
      </c>
      <c r="K24" s="32"/>
      <c r="L24" s="32" t="n">
        <f aca="false">I24*K24</f>
        <v>0</v>
      </c>
      <c r="M24" s="9"/>
    </row>
    <row r="25" customFormat="false" ht="18" hidden="false" customHeight="true" outlineLevel="0" collapsed="false">
      <c r="B25" s="15" t="s">
        <v>62</v>
      </c>
      <c r="C25" s="15" t="s">
        <v>63</v>
      </c>
      <c r="D25" s="22" t="s">
        <v>64</v>
      </c>
      <c r="E25" s="15" t="s">
        <v>65</v>
      </c>
      <c r="F25" s="11" t="s">
        <v>35</v>
      </c>
      <c r="G25" s="44" t="n">
        <f aca="false">G13*1/20</f>
        <v>110</v>
      </c>
      <c r="H25" s="45"/>
      <c r="I25" s="43" t="n">
        <f aca="false">ROUNDUP(G25,0)</f>
        <v>110</v>
      </c>
      <c r="J25" s="18" t="s">
        <v>66</v>
      </c>
      <c r="K25" s="32"/>
      <c r="L25" s="32" t="n">
        <f aca="false">I25*K25</f>
        <v>0</v>
      </c>
      <c r="M25" s="15" t="s">
        <v>67</v>
      </c>
    </row>
    <row r="26" customFormat="false" ht="18" hidden="false" customHeight="true" outlineLevel="0" collapsed="false">
      <c r="B26" s="15"/>
      <c r="C26" s="15" t="s">
        <v>68</v>
      </c>
      <c r="D26" s="22" t="s">
        <v>69</v>
      </c>
      <c r="E26" s="15" t="s">
        <v>70</v>
      </c>
      <c r="F26" s="11" t="s">
        <v>35</v>
      </c>
      <c r="G26" s="46"/>
      <c r="H26" s="33" t="n">
        <f aca="false">G13*0.3/15</f>
        <v>44</v>
      </c>
      <c r="I26" s="47" t="n">
        <f aca="false">ROUNDUP(H26,0)</f>
        <v>44</v>
      </c>
      <c r="J26" s="18" t="s">
        <v>71</v>
      </c>
      <c r="K26" s="32"/>
      <c r="L26" s="32" t="n">
        <f aca="false">I26*K26</f>
        <v>0</v>
      </c>
      <c r="M26" s="15"/>
    </row>
    <row r="27" customFormat="false" ht="18" hidden="false" customHeight="true" outlineLevel="0" collapsed="false">
      <c r="B27" s="15"/>
      <c r="C27" s="15" t="s">
        <v>72</v>
      </c>
      <c r="D27" s="22" t="s">
        <v>73</v>
      </c>
      <c r="E27" s="15" t="s">
        <v>65</v>
      </c>
      <c r="F27" s="11" t="s">
        <v>35</v>
      </c>
      <c r="G27" s="38" t="n">
        <f aca="false">G13*0.5/20</f>
        <v>55</v>
      </c>
      <c r="H27" s="38"/>
      <c r="I27" s="48" t="n">
        <f aca="false">ROUNDUP(G27,0)</f>
        <v>55</v>
      </c>
      <c r="J27" s="18" t="s">
        <v>74</v>
      </c>
      <c r="K27" s="32"/>
      <c r="L27" s="32"/>
      <c r="M27" s="15"/>
    </row>
    <row r="28" customFormat="false" ht="18" hidden="false" customHeight="true" outlineLevel="0" collapsed="false">
      <c r="B28" s="15"/>
      <c r="C28" s="15" t="s">
        <v>75</v>
      </c>
      <c r="D28" s="22" t="s">
        <v>76</v>
      </c>
      <c r="E28" s="15" t="s">
        <v>65</v>
      </c>
      <c r="F28" s="11" t="s">
        <v>35</v>
      </c>
      <c r="G28" s="38" t="n">
        <f aca="false">G13*0.8/20</f>
        <v>88</v>
      </c>
      <c r="H28" s="38"/>
      <c r="I28" s="48" t="n">
        <f aca="false">ROUNDUP(G28,0)</f>
        <v>88</v>
      </c>
      <c r="J28" s="18" t="s">
        <v>77</v>
      </c>
      <c r="K28" s="32"/>
      <c r="L28" s="32"/>
      <c r="M28" s="15"/>
    </row>
    <row r="29" customFormat="false" ht="18" hidden="false" customHeight="true" outlineLevel="0" collapsed="false">
      <c r="B29" s="15"/>
      <c r="C29" s="15" t="s">
        <v>78</v>
      </c>
      <c r="D29" s="22" t="s">
        <v>79</v>
      </c>
      <c r="E29" s="15" t="s">
        <v>65</v>
      </c>
      <c r="F29" s="11" t="s">
        <v>35</v>
      </c>
      <c r="G29" s="44" t="n">
        <f aca="false">G13*1/20</f>
        <v>110</v>
      </c>
      <c r="H29" s="45"/>
      <c r="I29" s="43" t="n">
        <f aca="false">ROUNDUP(G29,0)</f>
        <v>110</v>
      </c>
      <c r="J29" s="18" t="s">
        <v>66</v>
      </c>
      <c r="K29" s="32"/>
      <c r="L29" s="32" t="n">
        <f aca="false">I29*K29</f>
        <v>0</v>
      </c>
      <c r="M29" s="15"/>
    </row>
    <row r="30" customFormat="false" ht="18" hidden="false" customHeight="true" outlineLevel="0" collapsed="false">
      <c r="B30" s="15"/>
      <c r="C30" s="15" t="s">
        <v>80</v>
      </c>
      <c r="D30" s="22" t="s">
        <v>81</v>
      </c>
      <c r="E30" s="15" t="s">
        <v>70</v>
      </c>
      <c r="F30" s="11" t="s">
        <v>35</v>
      </c>
      <c r="G30" s="46"/>
      <c r="H30" s="33" t="n">
        <f aca="false">G13*0.5/15</f>
        <v>73.3333333333333</v>
      </c>
      <c r="I30" s="47" t="n">
        <f aca="false">ROUNDUP(H30,0)</f>
        <v>74</v>
      </c>
      <c r="J30" s="18" t="s">
        <v>74</v>
      </c>
      <c r="K30" s="32"/>
      <c r="L30" s="32" t="n">
        <f aca="false">I30*K30</f>
        <v>0</v>
      </c>
      <c r="M30" s="15"/>
    </row>
    <row r="31" customFormat="false" ht="17.25" hidden="false" customHeight="true" outlineLevel="0" collapsed="false">
      <c r="B31" s="1" t="s">
        <v>82</v>
      </c>
      <c r="K31" s="49" t="s">
        <v>83</v>
      </c>
      <c r="L31" s="50" t="n">
        <f aca="false">SUM(L17:L30)</f>
        <v>0</v>
      </c>
    </row>
    <row r="32" customFormat="false" ht="17.25" hidden="false" customHeight="true" outlineLevel="0" collapsed="false">
      <c r="C32" s="1" t="s">
        <v>84</v>
      </c>
      <c r="K32" s="49" t="s">
        <v>85</v>
      </c>
      <c r="L32" s="50" t="n">
        <f aca="false">L31/G13</f>
        <v>0</v>
      </c>
      <c r="M32" s="1" t="s">
        <v>86</v>
      </c>
    </row>
  </sheetData>
  <mergeCells count="23">
    <mergeCell ref="G16:H16"/>
    <mergeCell ref="B17:B18"/>
    <mergeCell ref="D17:D18"/>
    <mergeCell ref="G17:H17"/>
    <mergeCell ref="M17:M18"/>
    <mergeCell ref="G18:H18"/>
    <mergeCell ref="D19:D21"/>
    <mergeCell ref="E19:E20"/>
    <mergeCell ref="G19:H19"/>
    <mergeCell ref="I19:I20"/>
    <mergeCell ref="K19:K20"/>
    <mergeCell ref="L19:L20"/>
    <mergeCell ref="M19:M21"/>
    <mergeCell ref="G20:H20"/>
    <mergeCell ref="B21:C21"/>
    <mergeCell ref="G21:H21"/>
    <mergeCell ref="G22:H22"/>
    <mergeCell ref="G23:H23"/>
    <mergeCell ref="G24:H24"/>
    <mergeCell ref="B25:B30"/>
    <mergeCell ref="M25:M30"/>
    <mergeCell ref="G27:H27"/>
    <mergeCell ref="G28:H2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2022-03-22T21:13:01Z</dcterms:modified>
  <cp:revision>1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