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露出絶縁4kg" sheetId="1" r:id="rId1"/>
  </sheets>
  <definedNames/>
  <calcPr fullCalcOnLoad="1"/>
</workbook>
</file>

<file path=xl/sharedStrings.xml><?xml version="1.0" encoding="utf-8"?>
<sst xmlns="http://schemas.openxmlformats.org/spreadsheetml/2006/main" count="113" uniqueCount="88">
  <si>
    <t>露出ナルファルト塗膜シート防水絶縁工法　4kg塗布仕様　　材料数量計算書</t>
  </si>
  <si>
    <t>NPG-X01-TP,-TS,-SP,--SS,-HP,-HS,-SH</t>
  </si>
  <si>
    <t>1）</t>
  </si>
  <si>
    <t>施工数量</t>
  </si>
  <si>
    <t>（Ⅰ欄色地枠に施工数量を入力してください）</t>
  </si>
  <si>
    <t>Ⅰ欄</t>
  </si>
  <si>
    <t>床</t>
  </si>
  <si>
    <t>①</t>
  </si>
  <si>
    <t>㎡</t>
  </si>
  <si>
    <t>立上り</t>
  </si>
  <si>
    <t>②</t>
  </si>
  <si>
    <t>　　立上り　高さ</t>
  </si>
  <si>
    <t>ｍ</t>
  </si>
  <si>
    <t>　　立上り　長さ</t>
  </si>
  <si>
    <t>笠木天端</t>
  </si>
  <si>
    <t>③</t>
  </si>
  <si>
    <t>総施工数量</t>
  </si>
  <si>
    <t>①＋②+③</t>
  </si>
  <si>
    <t>2）</t>
  </si>
  <si>
    <t>材料計算</t>
  </si>
  <si>
    <t>（Ⅱ欄の材料数量を発注してください）</t>
  </si>
  <si>
    <t>軽歩行</t>
  </si>
  <si>
    <t>非歩行</t>
  </si>
  <si>
    <t>Ⅱ欄</t>
  </si>
  <si>
    <t>分類</t>
  </si>
  <si>
    <t>種類</t>
  </si>
  <si>
    <t>使用材料</t>
  </si>
  <si>
    <t>荷姿</t>
  </si>
  <si>
    <t>概算発注数量</t>
  </si>
  <si>
    <t>使用量</t>
  </si>
  <si>
    <t>仕切単価</t>
  </si>
  <si>
    <t>金額</t>
  </si>
  <si>
    <t>備考</t>
  </si>
  <si>
    <t>ﾌﾟﾗｲﾏｰ</t>
  </si>
  <si>
    <t>ナルファルトプライマー</t>
  </si>
  <si>
    <t>2kg　（WPに同梱）</t>
  </si>
  <si>
    <t>缶</t>
  </si>
  <si>
    <t>手配無用</t>
  </si>
  <si>
    <t>0.2kg/㎡</t>
  </si>
  <si>
    <t>算入不要</t>
  </si>
  <si>
    <t>どちらか選択</t>
  </si>
  <si>
    <t>10kg缶　(別売り）</t>
  </si>
  <si>
    <t>防水材料</t>
  </si>
  <si>
    <t>ナルファルトWP</t>
  </si>
  <si>
    <t>18kgﾎﾟﾘﾍﾟｰﾙ缶</t>
  </si>
  <si>
    <t>4 kg/㎡</t>
  </si>
  <si>
    <t>増張り用防水材</t>
  </si>
  <si>
    <t>0.4kg/m</t>
  </si>
  <si>
    <t>(荷姿23kgの場合）</t>
  </si>
  <si>
    <t>23kgﾎﾟﾘﾍﾟｰﾙ缶</t>
  </si>
  <si>
    <t>膨れ防止材</t>
  </si>
  <si>
    <t>ナルブリッドB</t>
  </si>
  <si>
    <t>15kgﾎﾟﾘﾍﾟｰﾙ缶</t>
  </si>
  <si>
    <t>1.2kg/㎡</t>
  </si>
  <si>
    <t>笠木天端･床</t>
  </si>
  <si>
    <t>補強布</t>
  </si>
  <si>
    <t>不織布　　W1050</t>
  </si>
  <si>
    <t>100ｍ巻</t>
  </si>
  <si>
    <t>巻</t>
  </si>
  <si>
    <t>1.1㎡／㎡</t>
  </si>
  <si>
    <t>増張り用補強布</t>
  </si>
  <si>
    <t>不織布　　W200</t>
  </si>
  <si>
    <t>1.1ｍ/ｍ</t>
  </si>
  <si>
    <t>露出仕上げ材</t>
  </si>
  <si>
    <t>通常　軽歩行</t>
  </si>
  <si>
    <t>ナルファルトトップS</t>
  </si>
  <si>
    <t>20kg石油缶</t>
  </si>
  <si>
    <t>※　1kg/㎡</t>
  </si>
  <si>
    <t>いずれかを選択</t>
  </si>
  <si>
    <t>通常　非歩行</t>
  </si>
  <si>
    <t>ナルファルトトップP</t>
  </si>
  <si>
    <t>15kg石油缶</t>
  </si>
  <si>
    <t>※0.3ｋｇ/㎡</t>
  </si>
  <si>
    <t>高耐久Pトップ</t>
  </si>
  <si>
    <t>ﾅﾙﾌｧﾙﾄﾄｯﾌﾟ_ﾊｰﾄﾞP</t>
  </si>
  <si>
    <t>※0.5ｋｇ/㎡</t>
  </si>
  <si>
    <t>高耐久Sトップ</t>
  </si>
  <si>
    <t>ﾅﾙﾌｧﾙﾄﾄｯﾌﾟ_ﾊｰﾄﾞS</t>
  </si>
  <si>
    <t>※0.8ｋｇ/㎡</t>
  </si>
  <si>
    <t>遮熱トップ　軽歩行</t>
  </si>
  <si>
    <t>ナルファルトトップー遮熱S</t>
  </si>
  <si>
    <t>遮熱トップ　非歩行</t>
  </si>
  <si>
    <t>ナルファルトトップー遮熱P</t>
  </si>
  <si>
    <t>※露出仕上げ材は、通常か遮熱か、軽歩行か非歩行か　どちらか一つを選択してください。</t>
  </si>
  <si>
    <t>材料費計</t>
  </si>
  <si>
    <t>積算は概算です。　施工に当たっては不足分は追加手配してください。</t>
  </si>
  <si>
    <t>材料単価</t>
  </si>
  <si>
    <t>円/㎡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</si>
</sst>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_ "/>
    <numFmt numFmtId="167" formatCode="[$-411]#,##0;[RED]\-#,##0"/>
    <numFmt numFmtId="168" formatCode="0.0_ "/>
    <numFmt numFmtId="169" formatCode="General"/>
  </numFmts>
  <fonts count="9">
    <font>
      <sz val="11"/>
      <name val="ＭＳ Ｐゴシック"/>
      <family val="3"/>
    </font>
    <font>
      <sz val="10"/>
      <name val="Arial"/>
      <family val="0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62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7" fontId="0" fillId="0" borderId="0" applyFill="0" applyBorder="0" applyProtection="0">
      <alignment/>
    </xf>
  </cellStyleXfs>
  <cellXfs count="54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3" fillId="0" borderId="0" xfId="0" applyFont="1" applyAlignment="1">
      <alignment horizontal="center" vertical="center"/>
    </xf>
    <xf numFmtId="164" fontId="0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vertical="center"/>
    </xf>
    <xf numFmtId="164" fontId="0" fillId="0" borderId="2" xfId="0" applyFont="1" applyBorder="1" applyAlignment="1">
      <alignment horizontal="right" vertical="center"/>
    </xf>
    <xf numFmtId="164" fontId="0" fillId="0" borderId="3" xfId="0" applyFont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165" fontId="2" fillId="3" borderId="4" xfId="0" applyNumberFormat="1" applyFont="1" applyFill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0" fillId="0" borderId="3" xfId="0" applyBorder="1" applyAlignment="1">
      <alignment horizontal="center" vertical="center"/>
    </xf>
    <xf numFmtId="164" fontId="0" fillId="3" borderId="4" xfId="0" applyFont="1" applyFill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3" fillId="4" borderId="2" xfId="0" applyFont="1" applyFill="1" applyBorder="1" applyAlignment="1">
      <alignment horizontal="center" vertical="center"/>
    </xf>
    <xf numFmtId="164" fontId="0" fillId="4" borderId="2" xfId="0" applyFont="1" applyFill="1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7" fontId="5" fillId="5" borderId="4" xfId="23" applyFont="1" applyFill="1" applyBorder="1" applyAlignment="1" applyProtection="1">
      <alignment horizontal="center" vertical="center"/>
      <protection/>
    </xf>
    <xf numFmtId="167" fontId="0" fillId="5" borderId="7" xfId="23" applyFont="1" applyFill="1" applyBorder="1" applyAlignment="1" applyProtection="1">
      <alignment horizontal="center" vertical="center"/>
      <protection/>
    </xf>
    <xf numFmtId="167" fontId="5" fillId="5" borderId="7" xfId="23" applyFont="1" applyFill="1" applyBorder="1" applyAlignment="1" applyProtection="1">
      <alignment horizontal="center" vertical="center"/>
      <protection/>
    </xf>
    <xf numFmtId="164" fontId="4" fillId="4" borderId="7" xfId="0" applyFont="1" applyFill="1" applyBorder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6" fontId="6" fillId="0" borderId="8" xfId="0" applyNumberFormat="1" applyFont="1" applyBorder="1" applyAlignment="1">
      <alignment horizontal="center" vertical="center"/>
    </xf>
    <xf numFmtId="167" fontId="7" fillId="4" borderId="4" xfId="23" applyFont="1" applyFill="1" applyBorder="1" applyAlignment="1" applyProtection="1">
      <alignment horizontal="center" vertical="center"/>
      <protection/>
    </xf>
    <xf numFmtId="167" fontId="0" fillId="4" borderId="2" xfId="23" applyFont="1" applyFill="1" applyBorder="1" applyAlignment="1" applyProtection="1">
      <alignment horizontal="center" vertical="center"/>
      <protection/>
    </xf>
    <xf numFmtId="167" fontId="0" fillId="4" borderId="2" xfId="23" applyFont="1" applyFill="1" applyBorder="1" applyAlignment="1" applyProtection="1">
      <alignment vertical="center"/>
      <protection/>
    </xf>
    <xf numFmtId="164" fontId="0" fillId="0" borderId="2" xfId="0" applyFont="1" applyBorder="1" applyAlignment="1">
      <alignment horizontal="left" vertical="center"/>
    </xf>
    <xf numFmtId="168" fontId="0" fillId="0" borderId="3" xfId="0" applyNumberFormat="1" applyBorder="1" applyAlignment="1">
      <alignment horizontal="center" vertical="center"/>
    </xf>
    <xf numFmtId="166" fontId="2" fillId="3" borderId="4" xfId="0" applyNumberFormat="1" applyFont="1" applyFill="1" applyBorder="1" applyAlignment="1">
      <alignment horizontal="center" vertical="center"/>
    </xf>
    <xf numFmtId="164" fontId="4" fillId="0" borderId="6" xfId="0" applyFont="1" applyBorder="1" applyAlignment="1">
      <alignment horizontal="center" vertical="center"/>
    </xf>
    <xf numFmtId="167" fontId="0" fillId="4" borderId="2" xfId="23" applyFont="1" applyFill="1" applyBorder="1" applyAlignment="1" applyProtection="1">
      <alignment horizontal="right" vertical="center"/>
      <protection/>
    </xf>
    <xf numFmtId="164" fontId="4" fillId="4" borderId="2" xfId="0" applyFont="1" applyFill="1" applyBorder="1" applyAlignment="1">
      <alignment horizontal="center" vertical="center"/>
    </xf>
    <xf numFmtId="168" fontId="0" fillId="0" borderId="8" xfId="0" applyNumberFormat="1" applyBorder="1" applyAlignment="1">
      <alignment horizontal="center" vertical="center"/>
    </xf>
    <xf numFmtId="167" fontId="8" fillId="4" borderId="4" xfId="23" applyFont="1" applyFill="1" applyBorder="1" applyAlignment="1" applyProtection="1">
      <alignment horizontal="center" vertical="center"/>
      <protection/>
    </xf>
    <xf numFmtId="164" fontId="0" fillId="0" borderId="9" xfId="0" applyBorder="1" applyAlignment="1">
      <alignment horizontal="center" vertical="center"/>
    </xf>
    <xf numFmtId="164" fontId="3" fillId="0" borderId="9" xfId="0" applyFont="1" applyBorder="1" applyAlignment="1">
      <alignment horizontal="center" vertical="center"/>
    </xf>
    <xf numFmtId="168" fontId="0" fillId="6" borderId="3" xfId="0" applyNumberFormat="1" applyFill="1" applyBorder="1" applyAlignment="1">
      <alignment horizontal="center" vertical="center"/>
    </xf>
    <xf numFmtId="166" fontId="2" fillId="3" borderId="10" xfId="0" applyNumberFormat="1" applyFont="1" applyFill="1" applyBorder="1" applyAlignment="1">
      <alignment horizontal="center" vertical="center"/>
    </xf>
    <xf numFmtId="164" fontId="0" fillId="6" borderId="6" xfId="0" applyFont="1" applyFill="1" applyBorder="1" applyAlignment="1">
      <alignment horizontal="center" vertical="center"/>
    </xf>
    <xf numFmtId="164" fontId="2" fillId="3" borderId="4" xfId="0" applyFont="1" applyFill="1" applyBorder="1" applyAlignment="1">
      <alignment horizontal="center" vertical="center"/>
    </xf>
    <xf numFmtId="168" fontId="0" fillId="0" borderId="2" xfId="0" applyNumberFormat="1" applyBorder="1" applyAlignment="1">
      <alignment horizontal="center" vertical="center"/>
    </xf>
    <xf numFmtId="168" fontId="0" fillId="5" borderId="3" xfId="0" applyNumberFormat="1" applyFill="1" applyBorder="1" applyAlignment="1">
      <alignment vertical="center"/>
    </xf>
    <xf numFmtId="168" fontId="0" fillId="5" borderId="2" xfId="0" applyNumberFormat="1" applyFill="1" applyBorder="1" applyAlignment="1">
      <alignment vertical="center"/>
    </xf>
    <xf numFmtId="164" fontId="2" fillId="3" borderId="5" xfId="0" applyFont="1" applyFill="1" applyBorder="1" applyAlignment="1">
      <alignment horizontal="center" vertical="center"/>
    </xf>
    <xf numFmtId="166" fontId="2" fillId="3" borderId="5" xfId="0" applyNumberFormat="1" applyFont="1" applyFill="1" applyBorder="1" applyAlignment="1">
      <alignment horizontal="center" vertical="center"/>
    </xf>
    <xf numFmtId="164" fontId="0" fillId="7" borderId="2" xfId="0" applyFont="1" applyFill="1" applyBorder="1" applyAlignment="1">
      <alignment horizontal="center" vertical="center"/>
    </xf>
    <xf numFmtId="167" fontId="0" fillId="0" borderId="2" xfId="23" applyFont="1" applyFill="1" applyBorder="1" applyAlignment="1" applyProtection="1">
      <alignment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05ナルファルトWP材料数量計算書" xfId="20"/>
    <cellStyle name="標準_05ナルファルトWP材料数量計算書_WP_cal150529改訂" xfId="21"/>
    <cellStyle name="標準_WPcal101119改訂" xfId="22"/>
    <cellStyle name="Excel Built-in 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4:M31"/>
  <sheetViews>
    <sheetView tabSelected="1" workbookViewId="0" topLeftCell="A1">
      <selection activeCell="J9" sqref="J9:K9"/>
    </sheetView>
  </sheetViews>
  <sheetFormatPr defaultColWidth="8.00390625" defaultRowHeight="13.5"/>
  <cols>
    <col min="1" max="1" width="2.625" style="1" customWidth="1"/>
    <col min="2" max="2" width="15.875" style="1" customWidth="1"/>
    <col min="3" max="3" width="17.875" style="1" customWidth="1"/>
    <col min="4" max="4" width="29.875" style="1" customWidth="1"/>
    <col min="5" max="5" width="24.125" style="2" customWidth="1"/>
    <col min="6" max="6" width="4.75390625" style="1" customWidth="1"/>
    <col min="7" max="7" width="12.75390625" style="1" customWidth="1"/>
    <col min="8" max="8" width="14.75390625" style="1" customWidth="1"/>
    <col min="9" max="9" width="11.375" style="1" customWidth="1"/>
    <col min="10" max="10" width="12.125" style="1" customWidth="1"/>
    <col min="11" max="11" width="11.875" style="1" customWidth="1"/>
    <col min="12" max="12" width="12.875" style="1" customWidth="1"/>
    <col min="13" max="13" width="15.00390625" style="1" customWidth="1"/>
    <col min="14" max="16384" width="9.00390625" style="1" customWidth="1"/>
  </cols>
  <sheetData>
    <row r="4" spans="2:6" ht="18" customHeight="1">
      <c r="B4" s="3" t="s">
        <v>0</v>
      </c>
      <c r="C4" s="4"/>
      <c r="D4" s="4"/>
      <c r="E4" s="5"/>
      <c r="F4" s="4"/>
    </row>
    <row r="5" spans="2:4" ht="18" customHeight="1">
      <c r="B5" s="6"/>
      <c r="C5" s="4" t="s">
        <v>1</v>
      </c>
      <c r="D5" s="6"/>
    </row>
    <row r="6" spans="1:6" ht="17.25" customHeight="1">
      <c r="A6" s="1" t="s">
        <v>2</v>
      </c>
      <c r="B6" s="1" t="s">
        <v>3</v>
      </c>
      <c r="C6" s="7" t="s">
        <v>4</v>
      </c>
      <c r="F6" s="8" t="s">
        <v>5</v>
      </c>
    </row>
    <row r="7" spans="4:7" ht="21" customHeight="1">
      <c r="D7" s="9" t="s">
        <v>6</v>
      </c>
      <c r="E7" s="10" t="s">
        <v>7</v>
      </c>
      <c r="F7" s="11" t="s">
        <v>8</v>
      </c>
      <c r="G7" s="12">
        <v>1000</v>
      </c>
    </row>
    <row r="8" spans="4:7" ht="21" customHeight="1">
      <c r="D8" s="9" t="s">
        <v>9</v>
      </c>
      <c r="E8" s="10" t="s">
        <v>10</v>
      </c>
      <c r="F8" s="11" t="s">
        <v>8</v>
      </c>
      <c r="G8" s="12">
        <v>200</v>
      </c>
    </row>
    <row r="9" spans="4:7" ht="21" customHeight="1">
      <c r="D9" s="9" t="s">
        <v>11</v>
      </c>
      <c r="E9" s="10"/>
      <c r="F9" s="11" t="s">
        <v>12</v>
      </c>
      <c r="G9" s="13">
        <v>0.4</v>
      </c>
    </row>
    <row r="10" spans="4:7" ht="21" customHeight="1">
      <c r="D10" s="9" t="s">
        <v>13</v>
      </c>
      <c r="E10" s="10"/>
      <c r="F10" s="11" t="s">
        <v>12</v>
      </c>
      <c r="G10" s="13">
        <f>G8/G9</f>
        <v>500</v>
      </c>
    </row>
    <row r="11" spans="4:7" ht="21" customHeight="1">
      <c r="D11" s="9" t="s">
        <v>14</v>
      </c>
      <c r="E11" s="10" t="s">
        <v>15</v>
      </c>
      <c r="F11" s="11" t="s">
        <v>8</v>
      </c>
      <c r="G11" s="12"/>
    </row>
    <row r="12" spans="4:7" ht="21" customHeight="1">
      <c r="D12" s="9" t="s">
        <v>16</v>
      </c>
      <c r="E12" s="10" t="s">
        <v>17</v>
      </c>
      <c r="F12" s="11" t="s">
        <v>8</v>
      </c>
      <c r="G12" s="14">
        <f>G7+G8+G11</f>
        <v>1200</v>
      </c>
    </row>
    <row r="13" ht="14.25"/>
    <row r="14" spans="1:9" s="1" customFormat="1" ht="16.5" customHeight="1">
      <c r="A14" s="1" t="s">
        <v>18</v>
      </c>
      <c r="B14" s="1" t="s">
        <v>19</v>
      </c>
      <c r="C14" s="7" t="s">
        <v>20</v>
      </c>
      <c r="F14" s="2"/>
      <c r="G14" s="15" t="s">
        <v>21</v>
      </c>
      <c r="H14" s="11" t="s">
        <v>22</v>
      </c>
      <c r="I14" s="8" t="s">
        <v>23</v>
      </c>
    </row>
    <row r="15" spans="2:13" ht="21" customHeight="1">
      <c r="B15" s="15" t="s">
        <v>24</v>
      </c>
      <c r="C15" s="15" t="s">
        <v>25</v>
      </c>
      <c r="D15" s="15" t="s">
        <v>26</v>
      </c>
      <c r="E15" s="15" t="s">
        <v>27</v>
      </c>
      <c r="F15" s="11"/>
      <c r="G15" s="16"/>
      <c r="H15" s="16"/>
      <c r="I15" s="17" t="s">
        <v>28</v>
      </c>
      <c r="J15" s="18" t="s">
        <v>29</v>
      </c>
      <c r="K15" s="19" t="s">
        <v>30</v>
      </c>
      <c r="L15" s="20" t="s">
        <v>31</v>
      </c>
      <c r="M15" s="15" t="s">
        <v>32</v>
      </c>
    </row>
    <row r="16" spans="2:13" ht="18" customHeight="1">
      <c r="B16" s="15" t="s">
        <v>33</v>
      </c>
      <c r="C16" s="21"/>
      <c r="D16" s="22" t="s">
        <v>34</v>
      </c>
      <c r="E16" s="21" t="s">
        <v>35</v>
      </c>
      <c r="F16" s="11" t="s">
        <v>36</v>
      </c>
      <c r="G16" s="23">
        <f>ROUNDUP(G12/10,0)</f>
        <v>120</v>
      </c>
      <c r="H16" s="23"/>
      <c r="I16" s="24" t="s">
        <v>37</v>
      </c>
      <c r="J16" s="18" t="s">
        <v>38</v>
      </c>
      <c r="K16" s="25"/>
      <c r="L16" s="26" t="s">
        <v>39</v>
      </c>
      <c r="M16" s="15" t="s">
        <v>40</v>
      </c>
    </row>
    <row r="17" spans="2:13" ht="18" customHeight="1">
      <c r="B17" s="15"/>
      <c r="C17" s="21"/>
      <c r="D17" s="22"/>
      <c r="E17" s="27" t="s">
        <v>41</v>
      </c>
      <c r="F17" s="28" t="s">
        <v>36</v>
      </c>
      <c r="G17" s="29">
        <f>ROUNDUP(G12*0.2/10,0)</f>
        <v>24</v>
      </c>
      <c r="H17" s="29"/>
      <c r="I17" s="30">
        <f>G17</f>
        <v>24</v>
      </c>
      <c r="J17" s="18" t="s">
        <v>38</v>
      </c>
      <c r="K17" s="31"/>
      <c r="L17" s="32">
        <f aca="true" t="shared" si="0" ref="L17:L18">I17*K17</f>
        <v>0</v>
      </c>
      <c r="M17" s="15"/>
    </row>
    <row r="18" spans="2:13" ht="18" customHeight="1">
      <c r="B18" s="33" t="s">
        <v>42</v>
      </c>
      <c r="C18" s="15"/>
      <c r="D18" s="22" t="s">
        <v>43</v>
      </c>
      <c r="E18" s="15" t="s">
        <v>44</v>
      </c>
      <c r="F18" s="11" t="s">
        <v>36</v>
      </c>
      <c r="G18" s="34">
        <f>G12*4/18</f>
        <v>266.6666666666667</v>
      </c>
      <c r="H18" s="34"/>
      <c r="I18" s="35">
        <f>ROUNDUP(G18+G19,0)</f>
        <v>278</v>
      </c>
      <c r="J18" s="36" t="s">
        <v>45</v>
      </c>
      <c r="K18" s="37"/>
      <c r="L18" s="37">
        <f t="shared" si="0"/>
        <v>0</v>
      </c>
      <c r="M18" s="15" t="s">
        <v>40</v>
      </c>
    </row>
    <row r="19" spans="2:13" ht="18" customHeight="1">
      <c r="B19" s="33" t="s">
        <v>46</v>
      </c>
      <c r="C19" s="15"/>
      <c r="D19" s="22"/>
      <c r="E19" s="15"/>
      <c r="F19" s="11" t="s">
        <v>36</v>
      </c>
      <c r="G19" s="34">
        <f>G10*0.2*2/18</f>
        <v>11.11111111111111</v>
      </c>
      <c r="H19" s="34"/>
      <c r="I19" s="35"/>
      <c r="J19" s="18" t="s">
        <v>47</v>
      </c>
      <c r="K19" s="37"/>
      <c r="L19" s="37"/>
      <c r="M19" s="15"/>
    </row>
    <row r="20" spans="2:13" ht="18" customHeight="1">
      <c r="B20" s="38" t="s">
        <v>48</v>
      </c>
      <c r="C20" s="38"/>
      <c r="D20" s="22"/>
      <c r="E20" s="38" t="s">
        <v>49</v>
      </c>
      <c r="F20" s="11" t="s">
        <v>36</v>
      </c>
      <c r="G20" s="39">
        <f>(G18+G19)/23*18</f>
        <v>217.3913043478261</v>
      </c>
      <c r="H20" s="39"/>
      <c r="I20" s="40">
        <f aca="true" t="shared" si="1" ref="I20:I24">ROUNDUP(G20,0)</f>
        <v>218</v>
      </c>
      <c r="J20" s="18"/>
      <c r="K20" s="31"/>
      <c r="L20" s="32">
        <f aca="true" t="shared" si="2" ref="L20:L25">I20*K20</f>
        <v>0</v>
      </c>
      <c r="M20" s="15"/>
    </row>
    <row r="21" spans="2:13" ht="18" customHeight="1">
      <c r="B21" s="33" t="s">
        <v>50</v>
      </c>
      <c r="C21" s="41"/>
      <c r="D21" s="42" t="s">
        <v>51</v>
      </c>
      <c r="E21" s="15" t="s">
        <v>52</v>
      </c>
      <c r="F21" s="11" t="s">
        <v>36</v>
      </c>
      <c r="G21" s="43">
        <f>(G11+G7)*1.2/15</f>
        <v>80</v>
      </c>
      <c r="H21" s="43"/>
      <c r="I21" s="44">
        <f t="shared" si="1"/>
        <v>80</v>
      </c>
      <c r="J21" s="45" t="s">
        <v>53</v>
      </c>
      <c r="K21" s="32"/>
      <c r="L21" s="32">
        <f t="shared" si="2"/>
        <v>0</v>
      </c>
      <c r="M21" s="15" t="s">
        <v>54</v>
      </c>
    </row>
    <row r="22" spans="2:13" ht="18" customHeight="1">
      <c r="B22" s="33" t="s">
        <v>55</v>
      </c>
      <c r="C22" s="15"/>
      <c r="D22" s="22" t="s">
        <v>56</v>
      </c>
      <c r="E22" s="15" t="s">
        <v>57</v>
      </c>
      <c r="F22" s="11" t="s">
        <v>58</v>
      </c>
      <c r="G22" s="34">
        <f>G12*1.1/100</f>
        <v>13.2</v>
      </c>
      <c r="H22" s="34"/>
      <c r="I22" s="46">
        <f t="shared" si="1"/>
        <v>14</v>
      </c>
      <c r="J22" s="18" t="s">
        <v>59</v>
      </c>
      <c r="K22" s="32"/>
      <c r="L22" s="32">
        <f t="shared" si="2"/>
        <v>0</v>
      </c>
      <c r="M22" s="9"/>
    </row>
    <row r="23" spans="2:13" ht="18" customHeight="1">
      <c r="B23" s="33" t="s">
        <v>60</v>
      </c>
      <c r="C23" s="15"/>
      <c r="D23" s="22" t="s">
        <v>61</v>
      </c>
      <c r="E23" s="15" t="s">
        <v>57</v>
      </c>
      <c r="F23" s="11" t="s">
        <v>58</v>
      </c>
      <c r="G23" s="16">
        <f>G10*1.1/100</f>
        <v>5.5</v>
      </c>
      <c r="H23" s="16"/>
      <c r="I23" s="46">
        <f t="shared" si="1"/>
        <v>6</v>
      </c>
      <c r="J23" s="18" t="s">
        <v>62</v>
      </c>
      <c r="K23" s="32"/>
      <c r="L23" s="32">
        <f t="shared" si="2"/>
        <v>0</v>
      </c>
      <c r="M23" s="9"/>
    </row>
    <row r="24" spans="2:13" ht="18" customHeight="1">
      <c r="B24" s="15" t="s">
        <v>63</v>
      </c>
      <c r="C24" s="15" t="s">
        <v>64</v>
      </c>
      <c r="D24" s="22" t="s">
        <v>65</v>
      </c>
      <c r="E24" s="15" t="s">
        <v>66</v>
      </c>
      <c r="F24" s="11" t="s">
        <v>36</v>
      </c>
      <c r="G24" s="47">
        <f>G12*1/20</f>
        <v>60</v>
      </c>
      <c r="H24" s="48"/>
      <c r="I24" s="46">
        <f t="shared" si="1"/>
        <v>60</v>
      </c>
      <c r="J24" s="18" t="s">
        <v>67</v>
      </c>
      <c r="K24" s="32"/>
      <c r="L24" s="32">
        <f t="shared" si="2"/>
        <v>0</v>
      </c>
      <c r="M24" s="15" t="s">
        <v>68</v>
      </c>
    </row>
    <row r="25" spans="2:13" ht="18" customHeight="1">
      <c r="B25" s="15"/>
      <c r="C25" s="15" t="s">
        <v>69</v>
      </c>
      <c r="D25" s="22" t="s">
        <v>70</v>
      </c>
      <c r="E25" s="15" t="s">
        <v>71</v>
      </c>
      <c r="F25" s="11" t="s">
        <v>36</v>
      </c>
      <c r="G25" s="49"/>
      <c r="H25" s="34">
        <f>G12*0.3/15</f>
        <v>24.000000000000004</v>
      </c>
      <c r="I25" s="50">
        <f>ROUNDUP(H25,0)</f>
        <v>24</v>
      </c>
      <c r="J25" s="18" t="s">
        <v>72</v>
      </c>
      <c r="K25" s="32"/>
      <c r="L25" s="32">
        <f t="shared" si="2"/>
        <v>0</v>
      </c>
      <c r="M25" s="15"/>
    </row>
    <row r="26" spans="2:13" ht="18" customHeight="1">
      <c r="B26" s="15"/>
      <c r="C26" s="15" t="s">
        <v>73</v>
      </c>
      <c r="D26" s="22" t="s">
        <v>74</v>
      </c>
      <c r="E26" s="15" t="s">
        <v>66</v>
      </c>
      <c r="F26" s="11" t="s">
        <v>36</v>
      </c>
      <c r="G26" s="39">
        <f>G12*0.5/20</f>
        <v>30</v>
      </c>
      <c r="H26" s="39"/>
      <c r="I26" s="51">
        <f aca="true" t="shared" si="3" ref="I26:I28">ROUNDUP(G26,0)</f>
        <v>30</v>
      </c>
      <c r="J26" s="18" t="s">
        <v>75</v>
      </c>
      <c r="K26" s="32"/>
      <c r="L26" s="32"/>
      <c r="M26" s="15"/>
    </row>
    <row r="27" spans="2:13" ht="18" customHeight="1">
      <c r="B27" s="15"/>
      <c r="C27" s="15" t="s">
        <v>76</v>
      </c>
      <c r="D27" s="22" t="s">
        <v>77</v>
      </c>
      <c r="E27" s="15" t="s">
        <v>66</v>
      </c>
      <c r="F27" s="11" t="s">
        <v>36</v>
      </c>
      <c r="G27" s="39">
        <f>G12*0.8/20</f>
        <v>48</v>
      </c>
      <c r="H27" s="39"/>
      <c r="I27" s="51">
        <f t="shared" si="3"/>
        <v>48</v>
      </c>
      <c r="J27" s="18" t="s">
        <v>78</v>
      </c>
      <c r="K27" s="32"/>
      <c r="L27" s="32"/>
      <c r="M27" s="15"/>
    </row>
    <row r="28" spans="2:13" ht="18" customHeight="1">
      <c r="B28" s="15"/>
      <c r="C28" s="15" t="s">
        <v>79</v>
      </c>
      <c r="D28" s="22" t="s">
        <v>80</v>
      </c>
      <c r="E28" s="15" t="s">
        <v>66</v>
      </c>
      <c r="F28" s="11" t="s">
        <v>36</v>
      </c>
      <c r="G28" s="47">
        <f>G12*1/20</f>
        <v>60</v>
      </c>
      <c r="H28" s="48"/>
      <c r="I28" s="46">
        <f t="shared" si="3"/>
        <v>60</v>
      </c>
      <c r="J28" s="18" t="s">
        <v>67</v>
      </c>
      <c r="K28" s="32"/>
      <c r="L28" s="32">
        <f aca="true" t="shared" si="4" ref="L28:L29">I28*K28</f>
        <v>0</v>
      </c>
      <c r="M28" s="15"/>
    </row>
    <row r="29" spans="2:13" ht="18" customHeight="1">
      <c r="B29" s="15"/>
      <c r="C29" s="15" t="s">
        <v>81</v>
      </c>
      <c r="D29" s="22" t="s">
        <v>82</v>
      </c>
      <c r="E29" s="15" t="s">
        <v>71</v>
      </c>
      <c r="F29" s="11" t="s">
        <v>36</v>
      </c>
      <c r="G29" s="49"/>
      <c r="H29" s="34">
        <f>G12*0.5/15</f>
        <v>40</v>
      </c>
      <c r="I29" s="50">
        <f>ROUNDUP(H29,0)</f>
        <v>40</v>
      </c>
      <c r="J29" s="18" t="s">
        <v>75</v>
      </c>
      <c r="K29" s="32"/>
      <c r="L29" s="32">
        <f t="shared" si="4"/>
        <v>0</v>
      </c>
      <c r="M29" s="15"/>
    </row>
    <row r="30" spans="2:12" ht="17.25" customHeight="1">
      <c r="B30" s="1" t="s">
        <v>83</v>
      </c>
      <c r="K30" s="52" t="s">
        <v>84</v>
      </c>
      <c r="L30" s="53">
        <f>SUM(L16:L29)</f>
        <v>0</v>
      </c>
    </row>
    <row r="31" spans="3:13" ht="17.25" customHeight="1">
      <c r="C31" s="1" t="s">
        <v>85</v>
      </c>
      <c r="K31" s="52" t="s">
        <v>86</v>
      </c>
      <c r="L31" s="53">
        <f>L30/G12</f>
        <v>0</v>
      </c>
      <c r="M31" s="1" t="s">
        <v>87</v>
      </c>
    </row>
  </sheetData>
  <sheetProtection selectLockedCells="1" selectUnlockedCells="1"/>
  <mergeCells count="23">
    <mergeCell ref="G15:H15"/>
    <mergeCell ref="B16:B17"/>
    <mergeCell ref="D16:D17"/>
    <mergeCell ref="G16:H16"/>
    <mergeCell ref="M16:M17"/>
    <mergeCell ref="G17:H17"/>
    <mergeCell ref="D18:D20"/>
    <mergeCell ref="E18:E19"/>
    <mergeCell ref="G18:H18"/>
    <mergeCell ref="I18:I19"/>
    <mergeCell ref="K18:K19"/>
    <mergeCell ref="L18:L19"/>
    <mergeCell ref="M18:M20"/>
    <mergeCell ref="G19:H19"/>
    <mergeCell ref="B20:C20"/>
    <mergeCell ref="G20:H20"/>
    <mergeCell ref="G21:H21"/>
    <mergeCell ref="G22:H22"/>
    <mergeCell ref="G23:H23"/>
    <mergeCell ref="B24:B29"/>
    <mergeCell ref="M24:M29"/>
    <mergeCell ref="G26:H26"/>
    <mergeCell ref="G27:H27"/>
  </mergeCell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05ナルファルトWP防水材料計算書</dc:title>
  <dc:subject/>
  <dc:creator>成瀬化学大阪営業所石原</dc:creator>
  <cp:keywords/>
  <dc:description/>
  <cp:lastModifiedBy/>
  <cp:lastPrinted>2015-07-01T21:55:12Z</cp:lastPrinted>
  <dcterms:created xsi:type="dcterms:W3CDTF">1997-01-08T13:48:59Z</dcterms:created>
  <dcterms:modified xsi:type="dcterms:W3CDTF">2022-03-22T12:22:57Z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